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/>
  <mc:AlternateContent xmlns:mc="http://schemas.openxmlformats.org/markup-compatibility/2006">
    <mc:Choice Requires="x15">
      <x15ac:absPath xmlns:x15ac="http://schemas.microsoft.com/office/spreadsheetml/2010/11/ac" url="/Users/lizlaney/Desktop/"/>
    </mc:Choice>
  </mc:AlternateContent>
  <xr:revisionPtr revIDLastSave="0" documentId="13_ncr:1_{167210C8-70AD-1C49-A030-414A383F77B1}" xr6:coauthVersionLast="45" xr6:coauthVersionMax="45" xr10:uidLastSave="{00000000-0000-0000-0000-000000000000}"/>
  <bookViews>
    <workbookView xWindow="0" yWindow="460" windowWidth="25600" windowHeight="14400" xr2:uid="{00000000-000D-0000-FFFF-FFFF00000000}"/>
  </bookViews>
  <sheets>
    <sheet name="Budget - 2019-2020" sheetId="1" r:id="rId1"/>
    <sheet name="Ledger" sheetId="4" r:id="rId2"/>
    <sheet name="Version History" sheetId="2" r:id="rId3"/>
    <sheet name="Acct No Mapping" sheetId="3" r:id="rId4"/>
    <sheet name="Paypal" sheetId="5" r:id="rId5"/>
    <sheet name="To Do List" sheetId="6" r:id="rId6"/>
    <sheet name="Year End Values" sheetId="7" r:id="rId7"/>
  </sheets>
  <externalReferences>
    <externalReference r:id="rId8"/>
  </externalReferences>
  <definedNames>
    <definedName name="_xlnm.Print_Area" localSheetId="0">'Budget - 2019-2020'!$A$1:$M$83</definedName>
    <definedName name="_xlnm.Print_Titles" localSheetId="0">'Budget - 2019-2020'!$1:$6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8" i="4" l="1"/>
  <c r="N79" i="4" s="1"/>
  <c r="N80" i="4" s="1"/>
  <c r="N81" i="4" s="1"/>
  <c r="N82" i="4" s="1"/>
  <c r="N83" i="4" s="1"/>
  <c r="N84" i="4" s="1"/>
  <c r="N85" i="4" s="1"/>
  <c r="N86" i="4" s="1"/>
  <c r="N87" i="4" s="1"/>
  <c r="N88" i="4" s="1"/>
  <c r="N89" i="4" s="1"/>
  <c r="N90" i="4" s="1"/>
  <c r="N91" i="4" s="1"/>
  <c r="N92" i="4" s="1"/>
  <c r="F71" i="1" l="1"/>
  <c r="E71" i="1"/>
  <c r="E53" i="1"/>
  <c r="F53" i="1"/>
  <c r="N3" i="4"/>
  <c r="N4" i="4" s="1"/>
  <c r="N5" i="4" s="1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N40" i="4" s="1"/>
  <c r="N41" i="4" s="1"/>
  <c r="N42" i="4" s="1"/>
  <c r="N43" i="4" s="1"/>
  <c r="N44" i="4" s="1"/>
  <c r="N45" i="4" s="1"/>
  <c r="N46" i="4" s="1"/>
  <c r="N47" i="4" s="1"/>
  <c r="N48" i="4" s="1"/>
  <c r="N49" i="4" s="1"/>
  <c r="N50" i="4" s="1"/>
  <c r="N51" i="4" s="1"/>
  <c r="N52" i="4" s="1"/>
  <c r="N53" i="4" s="1"/>
  <c r="N54" i="4" s="1"/>
  <c r="N55" i="4" s="1"/>
  <c r="N56" i="4" s="1"/>
  <c r="N57" i="4" s="1"/>
  <c r="N58" i="4" s="1"/>
  <c r="N59" i="4" s="1"/>
  <c r="N60" i="4" s="1"/>
  <c r="N61" i="4" s="1"/>
  <c r="N62" i="4" s="1"/>
  <c r="N63" i="4" s="1"/>
  <c r="N64" i="4" s="1"/>
  <c r="N65" i="4" s="1"/>
  <c r="N66" i="4" s="1"/>
  <c r="N67" i="4" s="1"/>
  <c r="N68" i="4" s="1"/>
  <c r="N69" i="4" s="1"/>
  <c r="N70" i="4" s="1"/>
  <c r="N71" i="4" s="1"/>
  <c r="N72" i="4" s="1"/>
  <c r="N73" i="4" s="1"/>
  <c r="N74" i="4" s="1"/>
  <c r="N75" i="4" s="1"/>
  <c r="N76" i="4" s="1"/>
  <c r="N77" i="4" s="1"/>
  <c r="M3" i="4"/>
  <c r="M4" i="4" s="1"/>
  <c r="M5" i="4" s="1"/>
  <c r="M6" i="4" s="1"/>
  <c r="M7" i="4" s="1"/>
  <c r="M8" i="4" s="1"/>
  <c r="M9" i="4" s="1"/>
  <c r="M10" i="4" s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M36" i="4" s="1"/>
  <c r="O3" i="4"/>
  <c r="O4" i="4" s="1"/>
  <c r="P4" i="4" l="1"/>
  <c r="O5" i="4"/>
  <c r="P5" i="4" l="1"/>
  <c r="O6" i="4"/>
  <c r="P6" i="4" l="1"/>
  <c r="O7" i="4"/>
  <c r="P7" i="4" l="1"/>
  <c r="O8" i="4"/>
  <c r="P8" i="4" l="1"/>
  <c r="O9" i="4"/>
  <c r="P9" i="4" l="1"/>
  <c r="O10" i="4"/>
  <c r="P10" i="4" l="1"/>
  <c r="O11" i="4"/>
  <c r="P11" i="4" l="1"/>
  <c r="O12" i="4"/>
  <c r="P12" i="4" l="1"/>
  <c r="O13" i="4"/>
  <c r="P13" i="4" l="1"/>
  <c r="O14" i="4"/>
  <c r="P14" i="4" l="1"/>
  <c r="O15" i="4"/>
  <c r="O16" i="4" l="1"/>
  <c r="P15" i="4"/>
  <c r="P16" i="4" l="1"/>
  <c r="O17" i="4"/>
  <c r="P17" i="4" l="1"/>
  <c r="O18" i="4"/>
  <c r="P18" i="4" l="1"/>
  <c r="O19" i="4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O37" i="4" s="1"/>
  <c r="O38" i="4" s="1"/>
  <c r="O39" i="4" s="1"/>
  <c r="O40" i="4" s="1"/>
  <c r="O41" i="4" s="1"/>
  <c r="O42" i="4" s="1"/>
  <c r="O43" i="4" s="1"/>
  <c r="O44" i="4" s="1"/>
  <c r="O45" i="4" s="1"/>
  <c r="O47" i="4" s="1"/>
  <c r="O48" i="4" s="1"/>
  <c r="O49" i="4" s="1"/>
  <c r="O50" i="4" s="1"/>
  <c r="O51" i="4" s="1"/>
  <c r="O52" i="4" s="1"/>
  <c r="O53" i="4" s="1"/>
  <c r="O54" i="4" s="1"/>
  <c r="O55" i="4" s="1"/>
  <c r="O57" i="4" s="1"/>
  <c r="O58" i="4" s="1"/>
  <c r="O59" i="4" s="1"/>
  <c r="O60" i="4" s="1"/>
  <c r="O61" i="4" s="1"/>
  <c r="O62" i="4" s="1"/>
  <c r="O64" i="4" s="1"/>
  <c r="O65" i="4" s="1"/>
  <c r="O66" i="4" s="1"/>
  <c r="O67" i="4" s="1"/>
  <c r="O68" i="4" s="1"/>
  <c r="O69" i="4" s="1"/>
  <c r="O71" i="4" s="1"/>
  <c r="O72" i="4" s="1"/>
  <c r="O73" i="4" s="1"/>
  <c r="O74" i="4" s="1"/>
  <c r="O75" i="4" s="1"/>
  <c r="O76" i="4" s="1"/>
  <c r="O77" i="4" s="1"/>
  <c r="O78" i="4" s="1"/>
  <c r="O79" i="4" s="1"/>
  <c r="O80" i="4" s="1"/>
  <c r="O81" i="4" s="1"/>
  <c r="O82" i="4" s="1"/>
  <c r="O83" i="4" s="1"/>
  <c r="O84" i="4" s="1"/>
  <c r="O85" i="4" s="1"/>
  <c r="O86" i="4" s="1"/>
  <c r="O87" i="4" s="1"/>
  <c r="O88" i="4" s="1"/>
  <c r="P19" i="4" l="1"/>
  <c r="P20" i="4" l="1"/>
  <c r="P21" i="4"/>
  <c r="D39" i="7" l="1"/>
  <c r="D11" i="7" s="1"/>
  <c r="D33" i="7"/>
  <c r="D9" i="7" s="1"/>
  <c r="D10" i="7" s="1"/>
  <c r="D5" i="7"/>
  <c r="D3" i="7"/>
  <c r="D2" i="7"/>
  <c r="D4" i="7" l="1"/>
  <c r="D6" i="7" s="1"/>
  <c r="D12" i="7"/>
  <c r="F20" i="1"/>
  <c r="J19" i="1"/>
  <c r="I19" i="1"/>
  <c r="G19" i="1"/>
  <c r="E20" i="1"/>
  <c r="K19" i="1" l="1"/>
  <c r="M19" i="1" s="1"/>
  <c r="T5" i="5"/>
  <c r="S5" i="5"/>
  <c r="R5" i="5"/>
  <c r="J39" i="1" l="1"/>
  <c r="J38" i="1"/>
  <c r="J37" i="1"/>
  <c r="J28" i="1"/>
  <c r="J27" i="1"/>
  <c r="J26" i="1"/>
  <c r="J25" i="1"/>
  <c r="P2" i="4"/>
  <c r="I39" i="1"/>
  <c r="I38" i="1"/>
  <c r="I37" i="1"/>
  <c r="I28" i="1"/>
  <c r="I27" i="1"/>
  <c r="I26" i="1"/>
  <c r="I25" i="1"/>
  <c r="J52" i="1"/>
  <c r="I52" i="1"/>
  <c r="J70" i="1"/>
  <c r="J69" i="1"/>
  <c r="J68" i="1"/>
  <c r="J64" i="1"/>
  <c r="J60" i="1"/>
  <c r="J59" i="1"/>
  <c r="J58" i="1"/>
  <c r="J57" i="1"/>
  <c r="J56" i="1"/>
  <c r="J51" i="1"/>
  <c r="J50" i="1"/>
  <c r="J49" i="1"/>
  <c r="J48" i="1"/>
  <c r="J47" i="1"/>
  <c r="J46" i="1"/>
  <c r="J45" i="1"/>
  <c r="J44" i="1"/>
  <c r="J43" i="1"/>
  <c r="J42" i="1"/>
  <c r="J41" i="1"/>
  <c r="J35" i="1"/>
  <c r="J34" i="1"/>
  <c r="J33" i="1"/>
  <c r="J32" i="1"/>
  <c r="J31" i="1"/>
  <c r="J30" i="1"/>
  <c r="J23" i="1"/>
  <c r="J18" i="1"/>
  <c r="J17" i="1"/>
  <c r="J16" i="1"/>
  <c r="J15" i="1"/>
  <c r="J14" i="1"/>
  <c r="I70" i="1"/>
  <c r="I69" i="1"/>
  <c r="I68" i="1"/>
  <c r="I64" i="1"/>
  <c r="I60" i="1"/>
  <c r="I59" i="1"/>
  <c r="I58" i="1"/>
  <c r="I57" i="1"/>
  <c r="I56" i="1"/>
  <c r="I51" i="1"/>
  <c r="I50" i="1"/>
  <c r="I49" i="1"/>
  <c r="I48" i="1"/>
  <c r="I47" i="1"/>
  <c r="I46" i="1"/>
  <c r="I45" i="1"/>
  <c r="I44" i="1"/>
  <c r="I43" i="1"/>
  <c r="I42" i="1"/>
  <c r="I41" i="1"/>
  <c r="I35" i="1"/>
  <c r="I34" i="1"/>
  <c r="I33" i="1"/>
  <c r="I32" i="1"/>
  <c r="I31" i="1"/>
  <c r="I30" i="1"/>
  <c r="I23" i="1"/>
  <c r="I18" i="1"/>
  <c r="I17" i="1"/>
  <c r="I16" i="1"/>
  <c r="I15" i="1"/>
  <c r="I14" i="1"/>
  <c r="J10" i="1"/>
  <c r="J9" i="1"/>
  <c r="J8" i="1"/>
  <c r="I10" i="1"/>
  <c r="I9" i="1"/>
  <c r="I8" i="1"/>
  <c r="I20" i="1" l="1"/>
  <c r="I53" i="1"/>
  <c r="J71" i="1"/>
  <c r="I71" i="1"/>
  <c r="P3" i="4"/>
  <c r="J29" i="1"/>
  <c r="I40" i="1"/>
  <c r="J40" i="1"/>
  <c r="I29" i="1"/>
  <c r="J53" i="1" l="1"/>
  <c r="K52" i="1" l="1"/>
  <c r="G52" i="1" l="1"/>
  <c r="M52" i="1" s="1"/>
  <c r="J20" i="1" l="1"/>
  <c r="K18" i="1"/>
  <c r="G18" i="1"/>
  <c r="M18" i="1" l="1"/>
  <c r="K39" i="1" l="1"/>
  <c r="K16" i="1"/>
  <c r="K45" i="1"/>
  <c r="I65" i="1"/>
  <c r="J65" i="1"/>
  <c r="K69" i="1"/>
  <c r="K68" i="1"/>
  <c r="G68" i="1"/>
  <c r="G39" i="1"/>
  <c r="G69" i="1"/>
  <c r="F40" i="1"/>
  <c r="G40" i="1" s="1"/>
  <c r="I11" i="1"/>
  <c r="K9" i="1"/>
  <c r="K10" i="1"/>
  <c r="K17" i="1"/>
  <c r="K14" i="1"/>
  <c r="K8" i="1"/>
  <c r="K15" i="1"/>
  <c r="G70" i="1"/>
  <c r="F65" i="1"/>
  <c r="E65" i="1"/>
  <c r="G64" i="1"/>
  <c r="G65" i="1" s="1"/>
  <c r="I61" i="1"/>
  <c r="F61" i="1"/>
  <c r="E61" i="1"/>
  <c r="K60" i="1"/>
  <c r="G60" i="1"/>
  <c r="K59" i="1"/>
  <c r="G59" i="1"/>
  <c r="K58" i="1"/>
  <c r="G58" i="1"/>
  <c r="K57" i="1"/>
  <c r="G57" i="1"/>
  <c r="G56" i="1"/>
  <c r="K51" i="1"/>
  <c r="G51" i="1"/>
  <c r="K50" i="1"/>
  <c r="G50" i="1"/>
  <c r="K49" i="1"/>
  <c r="G49" i="1"/>
  <c r="K48" i="1"/>
  <c r="G48" i="1"/>
  <c r="K47" i="1"/>
  <c r="G47" i="1"/>
  <c r="K46" i="1"/>
  <c r="G46" i="1"/>
  <c r="G45" i="1"/>
  <c r="G44" i="1"/>
  <c r="K43" i="1"/>
  <c r="G43" i="1"/>
  <c r="K42" i="1"/>
  <c r="G42" i="1"/>
  <c r="G41" i="1"/>
  <c r="K38" i="1"/>
  <c r="G38" i="1"/>
  <c r="G37" i="1"/>
  <c r="K35" i="1"/>
  <c r="G35" i="1"/>
  <c r="K34" i="1"/>
  <c r="G34" i="1"/>
  <c r="K33" i="1"/>
  <c r="G33" i="1"/>
  <c r="K32" i="1"/>
  <c r="G32" i="1"/>
  <c r="G31" i="1"/>
  <c r="K30" i="1"/>
  <c r="G30" i="1"/>
  <c r="F29" i="1"/>
  <c r="G29" i="1" s="1"/>
  <c r="G28" i="1"/>
  <c r="K27" i="1"/>
  <c r="G27" i="1"/>
  <c r="G26" i="1"/>
  <c r="G25" i="1"/>
  <c r="K23" i="1"/>
  <c r="G23" i="1"/>
  <c r="G17" i="1"/>
  <c r="G16" i="1"/>
  <c r="G15" i="1"/>
  <c r="G14" i="1"/>
  <c r="F11" i="1"/>
  <c r="E11" i="1"/>
  <c r="G10" i="1"/>
  <c r="G9" i="1"/>
  <c r="G8" i="1"/>
  <c r="K41" i="1"/>
  <c r="K44" i="1"/>
  <c r="J61" i="1"/>
  <c r="K31" i="1"/>
  <c r="K37" i="1"/>
  <c r="K56" i="1"/>
  <c r="K70" i="1"/>
  <c r="K25" i="1"/>
  <c r="G71" i="1" l="1"/>
  <c r="K71" i="1"/>
  <c r="G53" i="1"/>
  <c r="G61" i="1"/>
  <c r="F73" i="1"/>
  <c r="E77" i="1" s="1"/>
  <c r="K40" i="1"/>
  <c r="M40" i="1" s="1"/>
  <c r="E73" i="1"/>
  <c r="E76" i="1" s="1"/>
  <c r="I73" i="1"/>
  <c r="I76" i="1" s="1"/>
  <c r="M39" i="1"/>
  <c r="M17" i="1"/>
  <c r="K20" i="1"/>
  <c r="G20" i="1"/>
  <c r="M38" i="1"/>
  <c r="M37" i="1"/>
  <c r="M25" i="1"/>
  <c r="M41" i="1"/>
  <c r="M33" i="1"/>
  <c r="M35" i="1"/>
  <c r="M57" i="1"/>
  <c r="M59" i="1"/>
  <c r="M56" i="1"/>
  <c r="M31" i="1"/>
  <c r="M27" i="1"/>
  <c r="M30" i="1"/>
  <c r="M58" i="1"/>
  <c r="M60" i="1"/>
  <c r="M70" i="1"/>
  <c r="G11" i="1"/>
  <c r="K26" i="1"/>
  <c r="M26" i="1" s="1"/>
  <c r="M48" i="1"/>
  <c r="M10" i="1"/>
  <c r="M69" i="1"/>
  <c r="M9" i="1"/>
  <c r="M45" i="1"/>
  <c r="M32" i="1"/>
  <c r="M43" i="1"/>
  <c r="M49" i="1"/>
  <c r="M51" i="1"/>
  <c r="M14" i="1"/>
  <c r="M16" i="1"/>
  <c r="M23" i="1"/>
  <c r="J11" i="1"/>
  <c r="J73" i="1" s="1"/>
  <c r="M15" i="1"/>
  <c r="K11" i="1"/>
  <c r="M44" i="1"/>
  <c r="K64" i="1"/>
  <c r="K28" i="1"/>
  <c r="M34" i="1"/>
  <c r="M42" i="1"/>
  <c r="M46" i="1"/>
  <c r="M50" i="1"/>
  <c r="M68" i="1"/>
  <c r="M8" i="1"/>
  <c r="K61" i="1"/>
  <c r="M47" i="1"/>
  <c r="M64" i="1" l="1"/>
  <c r="K65" i="1"/>
  <c r="M65" i="1" s="1"/>
  <c r="K29" i="1"/>
  <c r="M29" i="1" s="1"/>
  <c r="G73" i="1"/>
  <c r="M28" i="1"/>
  <c r="K53" i="1"/>
  <c r="M20" i="1"/>
  <c r="M61" i="1"/>
  <c r="E78" i="1"/>
  <c r="M11" i="1"/>
  <c r="I77" i="1"/>
  <c r="I78" i="1" s="1"/>
  <c r="M71" i="1"/>
  <c r="K73" i="1" l="1"/>
  <c r="M73" i="1" s="1"/>
  <c r="M53" i="1"/>
  <c r="P23" i="4" l="1"/>
  <c r="P22" i="4"/>
</calcChain>
</file>

<file path=xl/sharedStrings.xml><?xml version="1.0" encoding="utf-8"?>
<sst xmlns="http://schemas.openxmlformats.org/spreadsheetml/2006/main" count="922" uniqueCount="444">
  <si>
    <t>Clemens Crossing Elementary School</t>
  </si>
  <si>
    <t>BUDGET</t>
  </si>
  <si>
    <t>Account No.</t>
  </si>
  <si>
    <t>Over / Under</t>
  </si>
  <si>
    <t>Income</t>
  </si>
  <si>
    <t>Expense</t>
  </si>
  <si>
    <t>Description</t>
  </si>
  <si>
    <t>Balance</t>
  </si>
  <si>
    <t>Budget</t>
  </si>
  <si>
    <t>PROGRAMS</t>
  </si>
  <si>
    <t xml:space="preserve">430106 </t>
  </si>
  <si>
    <t>521107</t>
  </si>
  <si>
    <t>Memory Book</t>
  </si>
  <si>
    <t xml:space="preserve">   420120</t>
  </si>
  <si>
    <t xml:space="preserve">   520120</t>
  </si>
  <si>
    <t>Book Fair</t>
  </si>
  <si>
    <t>Carnival</t>
  </si>
  <si>
    <t>510000</t>
  </si>
  <si>
    <t>TOTAL PROGRAMS</t>
  </si>
  <si>
    <t>FUNDRAISER</t>
  </si>
  <si>
    <t>420124</t>
  </si>
  <si>
    <t>520125</t>
  </si>
  <si>
    <t>Direct Donation</t>
  </si>
  <si>
    <t xml:space="preserve">   420106</t>
  </si>
  <si>
    <t xml:space="preserve">   520107</t>
  </si>
  <si>
    <t>Spiritwear/Magnets/Water Bottles</t>
  </si>
  <si>
    <t>420150</t>
  </si>
  <si>
    <t>520130</t>
  </si>
  <si>
    <t>Readathon</t>
  </si>
  <si>
    <t xml:space="preserve">   420125</t>
  </si>
  <si>
    <t>520122</t>
  </si>
  <si>
    <t>420000</t>
  </si>
  <si>
    <t>520000</t>
  </si>
  <si>
    <t>TOTAL FUNDRAISER</t>
  </si>
  <si>
    <t>530000</t>
  </si>
  <si>
    <t>PTA SPONSORED ACTIVITIES</t>
  </si>
  <si>
    <t>530280</t>
  </si>
  <si>
    <t>Science Fair</t>
  </si>
  <si>
    <t>530240</t>
  </si>
  <si>
    <t>Student Enrichment</t>
  </si>
  <si>
    <t>530243</t>
  </si>
  <si>
    <t>Afterschool Tutoring Program</t>
  </si>
  <si>
    <t>530242</t>
  </si>
  <si>
    <t>Simulated Congressional Hearing</t>
  </si>
  <si>
    <t xml:space="preserve"> 530240</t>
  </si>
  <si>
    <t>CCES Scholarship Fund</t>
  </si>
  <si>
    <t>Total Student Enrichment</t>
  </si>
  <si>
    <t>530236</t>
  </si>
  <si>
    <t>Box Tops/Labels for Education</t>
  </si>
  <si>
    <t>530233</t>
  </si>
  <si>
    <t>Bingo</t>
  </si>
  <si>
    <t>530231</t>
  </si>
  <si>
    <t>530201</t>
  </si>
  <si>
    <t>Career Day</t>
  </si>
  <si>
    <t>530202</t>
  </si>
  <si>
    <t>Closing exercises</t>
  </si>
  <si>
    <t>PBIS (ROAR program)</t>
  </si>
  <si>
    <t xml:space="preserve">530203 </t>
  </si>
  <si>
    <t>Cultural Arts</t>
  </si>
  <si>
    <t>530239</t>
  </si>
  <si>
    <t>International Night</t>
  </si>
  <si>
    <t>530203</t>
  </si>
  <si>
    <t>Visiting Class Enrichment</t>
  </si>
  <si>
    <t>Total Cultural Arts</t>
  </si>
  <si>
    <t>530204</t>
  </si>
  <si>
    <t>STEM (MESA, D.I., LegoLeague)</t>
  </si>
  <si>
    <t>530205</t>
  </si>
  <si>
    <t>PTACHC Scholarship Fund</t>
  </si>
  <si>
    <t>530207</t>
  </si>
  <si>
    <t>Principal's Fund (for Staff)</t>
  </si>
  <si>
    <t>530214</t>
  </si>
  <si>
    <t>Meeting Programs/Volunteer Appreciation</t>
  </si>
  <si>
    <t>530215</t>
  </si>
  <si>
    <t>Paw Print Press</t>
  </si>
  <si>
    <t>530216</t>
  </si>
  <si>
    <t>Reflections</t>
  </si>
  <si>
    <t>530218</t>
  </si>
  <si>
    <t>Room Parents</t>
  </si>
  <si>
    <t>530222</t>
  </si>
  <si>
    <t>Staff Appreciation</t>
  </si>
  <si>
    <t>530223</t>
  </si>
  <si>
    <t>Teachers Fund (for Students)</t>
  </si>
  <si>
    <t>530225</t>
  </si>
  <si>
    <t>Winter Activity (Roller Skate Night)</t>
  </si>
  <si>
    <t>530227</t>
  </si>
  <si>
    <t>Teacher Awards</t>
  </si>
  <si>
    <t>530229</t>
  </si>
  <si>
    <t>Special Ed</t>
  </si>
  <si>
    <t>530230</t>
  </si>
  <si>
    <t>Volunteer Coordinator</t>
  </si>
  <si>
    <t xml:space="preserve">530000 </t>
  </si>
  <si>
    <t>TOTAL PTA SPONSORED ACTIVITIES</t>
  </si>
  <si>
    <t>540000</t>
  </si>
  <si>
    <t>PTA ADMINISTRATIVE EXPENSE</t>
  </si>
  <si>
    <t>550402</t>
  </si>
  <si>
    <t>MD Annual Update of Registration</t>
  </si>
  <si>
    <t>540339</t>
  </si>
  <si>
    <t>Bank fees/Check Printing</t>
  </si>
  <si>
    <t>540331</t>
  </si>
  <si>
    <t>Insurance</t>
  </si>
  <si>
    <t>540334</t>
  </si>
  <si>
    <t>Office Supplies and Website</t>
  </si>
  <si>
    <t>540335</t>
  </si>
  <si>
    <t>Printing/Directory</t>
  </si>
  <si>
    <t>TOTAL ADMINISTRATIVE</t>
  </si>
  <si>
    <t>MEMBERSHIP</t>
  </si>
  <si>
    <t>401000</t>
  </si>
  <si>
    <t>540333</t>
  </si>
  <si>
    <t>Membership</t>
  </si>
  <si>
    <t>TOTAL MEMBERSHIP</t>
  </si>
  <si>
    <t>450000</t>
  </si>
  <si>
    <t xml:space="preserve">MISC. INCOME  </t>
  </si>
  <si>
    <t>490002</t>
  </si>
  <si>
    <t>Addl Misc Income / Expense</t>
  </si>
  <si>
    <t>TOTAL MISC INCOME</t>
  </si>
  <si>
    <t xml:space="preserve">Total Income </t>
  </si>
  <si>
    <t>proposed</t>
  </si>
  <si>
    <t xml:space="preserve">Total Expenses </t>
  </si>
  <si>
    <t>Balance per Bank Register</t>
  </si>
  <si>
    <t xml:space="preserve">      </t>
  </si>
  <si>
    <t>TBD</t>
  </si>
  <si>
    <t>Kindergarten T-Shirts</t>
  </si>
  <si>
    <t>TOTAL MISC. EXPENSES</t>
  </si>
  <si>
    <t>Health &amp; Fitness</t>
  </si>
  <si>
    <t>Snow Cones for Field Day</t>
  </si>
  <si>
    <t>560771</t>
  </si>
  <si>
    <t>420140</t>
  </si>
  <si>
    <t>520141</t>
  </si>
  <si>
    <t>Holiday Shoppe</t>
  </si>
  <si>
    <t>Veterans Day</t>
  </si>
  <si>
    <t>530209</t>
  </si>
  <si>
    <t>530212</t>
  </si>
  <si>
    <t>Flag Day</t>
  </si>
  <si>
    <t>Educational Software (PebbleGo)</t>
  </si>
  <si>
    <t>5th Grade Field Trip</t>
  </si>
  <si>
    <t>Visiting Author</t>
  </si>
  <si>
    <t>570001</t>
  </si>
  <si>
    <t>560800</t>
  </si>
  <si>
    <t>530244</t>
  </si>
  <si>
    <t>Version Number</t>
  </si>
  <si>
    <t>Date</t>
  </si>
  <si>
    <t>Change Description</t>
  </si>
  <si>
    <t>Restaurant Night</t>
  </si>
  <si>
    <t>40th Anniversary/Family Fun Night</t>
  </si>
  <si>
    <t>PREVIOUS</t>
  </si>
  <si>
    <t>NEW</t>
  </si>
  <si>
    <t>General Account Numbering Rules (by me, not official)</t>
  </si>
  <si>
    <t>410000</t>
  </si>
  <si>
    <t>All items will have an Income and Expense Account number even if nothing is budgeted.</t>
  </si>
  <si>
    <t>The income and expense account numbers for a single line item will have the same last 5 digits.</t>
  </si>
  <si>
    <t>All Account Numbers will be 6 digits.</t>
  </si>
  <si>
    <t>All income accounts start with "4".</t>
  </si>
  <si>
    <t>All expense accounts start with "5".</t>
  </si>
  <si>
    <t>All PROGRAMS will have the second number as "1".</t>
  </si>
  <si>
    <t>All FUNDRAISERS will have the second number as "2".</t>
  </si>
  <si>
    <t>All PTA SPONSORED ACTIVITIES will have the second number as "3".</t>
  </si>
  <si>
    <t>All PTA ADMINISTRATIVE EXPENSE will have the second number as "4".</t>
  </si>
  <si>
    <t>All MEMBERSHIP will have the second number as "5".</t>
  </si>
  <si>
    <t>All MISCELLANEOUS will have the second number as "6".</t>
  </si>
  <si>
    <t>This mapping table shall be retained as long as records are maintained for 2017~2018 and previous years.</t>
  </si>
  <si>
    <t>410100</t>
  </si>
  <si>
    <t>410200</t>
  </si>
  <si>
    <t>510100</t>
  </si>
  <si>
    <t>510200</t>
  </si>
  <si>
    <t>510300</t>
  </si>
  <si>
    <t>420100</t>
  </si>
  <si>
    <t>420200</t>
  </si>
  <si>
    <t>420300</t>
  </si>
  <si>
    <t>420400</t>
  </si>
  <si>
    <t>420500</t>
  </si>
  <si>
    <t>520100</t>
  </si>
  <si>
    <t>520200</t>
  </si>
  <si>
    <t>520300</t>
  </si>
  <si>
    <t>520400</t>
  </si>
  <si>
    <t>520500</t>
  </si>
  <si>
    <t>430100</t>
  </si>
  <si>
    <t>430200</t>
  </si>
  <si>
    <t>430210</t>
  </si>
  <si>
    <t>430220</t>
  </si>
  <si>
    <t>430230</t>
  </si>
  <si>
    <t>430240</t>
  </si>
  <si>
    <t>530200</t>
  </si>
  <si>
    <t>530100</t>
  </si>
  <si>
    <t>530210</t>
  </si>
  <si>
    <t>530220</t>
  </si>
  <si>
    <t>430300</t>
  </si>
  <si>
    <t>430400</t>
  </si>
  <si>
    <t>430500</t>
  </si>
  <si>
    <t>430600</t>
  </si>
  <si>
    <t>430700</t>
  </si>
  <si>
    <t>430800</t>
  </si>
  <si>
    <t>430900</t>
  </si>
  <si>
    <t>431000</t>
  </si>
  <si>
    <t>431100</t>
  </si>
  <si>
    <t>431200</t>
  </si>
  <si>
    <t>431300</t>
  </si>
  <si>
    <t>431400</t>
  </si>
  <si>
    <t>431500</t>
  </si>
  <si>
    <t>431600</t>
  </si>
  <si>
    <t>431700</t>
  </si>
  <si>
    <t>431800</t>
  </si>
  <si>
    <t>431900</t>
  </si>
  <si>
    <t>432000</t>
  </si>
  <si>
    <t>432100</t>
  </si>
  <si>
    <t>530300</t>
  </si>
  <si>
    <t>530400</t>
  </si>
  <si>
    <t>530500</t>
  </si>
  <si>
    <t>530600</t>
  </si>
  <si>
    <t>530700</t>
  </si>
  <si>
    <t>530800</t>
  </si>
  <si>
    <t>530900</t>
  </si>
  <si>
    <t>531000</t>
  </si>
  <si>
    <t>531100</t>
  </si>
  <si>
    <t>531200</t>
  </si>
  <si>
    <t>531300</t>
  </si>
  <si>
    <t>531400</t>
  </si>
  <si>
    <t>531500</t>
  </si>
  <si>
    <t>531600</t>
  </si>
  <si>
    <t>531700</t>
  </si>
  <si>
    <t>531800</t>
  </si>
  <si>
    <t>531900</t>
  </si>
  <si>
    <t>532000</t>
  </si>
  <si>
    <t>532100</t>
  </si>
  <si>
    <t>430910</t>
  </si>
  <si>
    <t>430920</t>
  </si>
  <si>
    <t>430930</t>
  </si>
  <si>
    <t>530910</t>
  </si>
  <si>
    <t>530920</t>
  </si>
  <si>
    <t>530930</t>
  </si>
  <si>
    <t>440000</t>
  </si>
  <si>
    <t>440100</t>
  </si>
  <si>
    <t>440200</t>
  </si>
  <si>
    <t>440300</t>
  </si>
  <si>
    <t>440400</t>
  </si>
  <si>
    <t>440500</t>
  </si>
  <si>
    <t>540100</t>
  </si>
  <si>
    <t>540200</t>
  </si>
  <si>
    <t>540300</t>
  </si>
  <si>
    <t>540400</t>
  </si>
  <si>
    <t>540500</t>
  </si>
  <si>
    <t>550000</t>
  </si>
  <si>
    <t>450100</t>
  </si>
  <si>
    <t>550100</t>
  </si>
  <si>
    <t>MISC. INCOME/EXPENSES</t>
  </si>
  <si>
    <t>460000</t>
  </si>
  <si>
    <t>560000</t>
  </si>
  <si>
    <t>460100</t>
  </si>
  <si>
    <t>460200</t>
  </si>
  <si>
    <t>460300</t>
  </si>
  <si>
    <t>560100</t>
  </si>
  <si>
    <t>560200</t>
  </si>
  <si>
    <t>430000</t>
  </si>
  <si>
    <t>MISC. INCOME / EXPENSE</t>
  </si>
  <si>
    <t>560300</t>
  </si>
  <si>
    <t>Ref #</t>
  </si>
  <si>
    <t>Income / Expense</t>
  </si>
  <si>
    <t>Check Number</t>
  </si>
  <si>
    <t>Check Date - Written</t>
  </si>
  <si>
    <t>Payment To or From</t>
  </si>
  <si>
    <t>Description of Transaction</t>
  </si>
  <si>
    <t>Income Amount</t>
  </si>
  <si>
    <t>Debit Amount</t>
  </si>
  <si>
    <t>Account Number</t>
  </si>
  <si>
    <t>Associated File</t>
  </si>
  <si>
    <t>Posted Date</t>
  </si>
  <si>
    <t>Deposit Date</t>
  </si>
  <si>
    <t>Payment Date</t>
  </si>
  <si>
    <t>Actual Balance</t>
  </si>
  <si>
    <t>Potential Balance</t>
  </si>
  <si>
    <t>Outstanding Checks</t>
  </si>
  <si>
    <t>Outstanding Deposits</t>
  </si>
  <si>
    <t>Paypal</t>
  </si>
  <si>
    <t>Family Fun Night</t>
  </si>
  <si>
    <t>Amazon Smile</t>
  </si>
  <si>
    <t>Time</t>
  </si>
  <si>
    <t>TimeZone</t>
  </si>
  <si>
    <t>Name</t>
  </si>
  <si>
    <t>Type</t>
  </si>
  <si>
    <t>Status</t>
  </si>
  <si>
    <t>Currency</t>
  </si>
  <si>
    <t>Gross</t>
  </si>
  <si>
    <t>Fee</t>
  </si>
  <si>
    <t>Net</t>
  </si>
  <si>
    <t>From Email Address</t>
  </si>
  <si>
    <t>To Email Address</t>
  </si>
  <si>
    <t>Transaction ID</t>
  </si>
  <si>
    <t>Reference Txn ID</t>
  </si>
  <si>
    <t>Receipt ID</t>
  </si>
  <si>
    <t>Donation</t>
  </si>
  <si>
    <t>Verfied</t>
  </si>
  <si>
    <t>Priority</t>
  </si>
  <si>
    <t>TOTALS</t>
  </si>
  <si>
    <t>To Do List for Treasurer 2019-2020</t>
  </si>
  <si>
    <t>2019-2020 Paypal Records</t>
  </si>
  <si>
    <t>ACTUAL (FY 2019-2020)</t>
  </si>
  <si>
    <t>TOTAL 2019-2020</t>
  </si>
  <si>
    <t>420600</t>
  </si>
  <si>
    <t>520600</t>
  </si>
  <si>
    <t>STEM (Gradewide Programs, D.I.)</t>
  </si>
  <si>
    <t>Inclusion</t>
  </si>
  <si>
    <t>Balance as of 30 Jun 2019</t>
  </si>
  <si>
    <t>Initial draft based on 2018-2019 budget numbers and estimated $11,352.83 starting cash.</t>
  </si>
  <si>
    <t>Karen Pang</t>
  </si>
  <si>
    <t>Spring Carnival - Raffle</t>
  </si>
  <si>
    <t>Joy Spies</t>
  </si>
  <si>
    <t>Spiritwear</t>
  </si>
  <si>
    <t>Balance as of 06/30/2018</t>
  </si>
  <si>
    <t>Increase by $25 for VOIDED Checks</t>
  </si>
  <si>
    <t>Subtotal</t>
  </si>
  <si>
    <t>Total</t>
  </si>
  <si>
    <t>Bank Account as of 06/30/2019</t>
  </si>
  <si>
    <t>Outstanding checks</t>
  </si>
  <si>
    <t>Outstanding deposits</t>
  </si>
  <si>
    <t>Check #</t>
  </si>
  <si>
    <t>To</t>
  </si>
  <si>
    <t>Amount</t>
  </si>
  <si>
    <t>Andrea Nelson</t>
  </si>
  <si>
    <t>Studentreasures</t>
  </si>
  <si>
    <t>Jennifer McBrien</t>
  </si>
  <si>
    <t>40th Anniversary Decorations</t>
  </si>
  <si>
    <t>Allison Dyer</t>
  </si>
  <si>
    <t>Afterschool Tutoring</t>
  </si>
  <si>
    <t>Theresa Webster</t>
  </si>
  <si>
    <t>Teachers Fund</t>
  </si>
  <si>
    <t>Marybeth DeSantis</t>
  </si>
  <si>
    <t>Teachers Fund - Winter Concert Accompanist</t>
  </si>
  <si>
    <t>Teachers Fund - Spring Concert Accompanist</t>
  </si>
  <si>
    <t>Diane Small</t>
  </si>
  <si>
    <t>Knight Insurance Services, Inc.</t>
  </si>
  <si>
    <t>Liability Insurance</t>
  </si>
  <si>
    <t>Maryland PTA</t>
  </si>
  <si>
    <t>Membership Cards</t>
  </si>
  <si>
    <t>N/A</t>
  </si>
  <si>
    <t>Paypal Fees</t>
  </si>
  <si>
    <t>Part of single transfer of $4,828.29</t>
  </si>
  <si>
    <t>Hyung Chang</t>
  </si>
  <si>
    <t>Go Daddy Account</t>
  </si>
  <si>
    <t>Destination Imagination Training</t>
  </si>
  <si>
    <t>Destination Imagination Verification</t>
  </si>
  <si>
    <t>Sheet Protectors</t>
  </si>
  <si>
    <t>Platters for PTA Meeting</t>
  </si>
  <si>
    <t>CCES</t>
  </si>
  <si>
    <t>Snowballs for Field Day</t>
  </si>
  <si>
    <t>TOTAL</t>
  </si>
  <si>
    <t>Outstanding Deposites</t>
  </si>
  <si>
    <t>From</t>
  </si>
  <si>
    <t>Membership, part of $4,828.29 transfer</t>
  </si>
  <si>
    <t>Direct Deposit, part of $4,828.29 transfer</t>
  </si>
  <si>
    <t>From 2017-2018</t>
  </si>
  <si>
    <t>Removed Junior Achievement budget item (432200, 532200).</t>
  </si>
  <si>
    <t>Ending Balance</t>
  </si>
  <si>
    <t>Beginning Balance</t>
  </si>
  <si>
    <t>410300</t>
  </si>
  <si>
    <t>Inome</t>
  </si>
  <si>
    <t>Zoe's/Chick Fil A</t>
  </si>
  <si>
    <t>Restaurant Night Income</t>
  </si>
  <si>
    <t>Membership/Direct Donation</t>
  </si>
  <si>
    <t xml:space="preserve">See Membership </t>
  </si>
  <si>
    <t>Hallie Greenlee</t>
  </si>
  <si>
    <t>Teacher Fund</t>
  </si>
  <si>
    <t>Kathy Pagani</t>
  </si>
  <si>
    <t>Rachel Gelinas</t>
  </si>
  <si>
    <t>Robert McDonald</t>
  </si>
  <si>
    <t>Gardens</t>
  </si>
  <si>
    <t>Bus for Museum Day</t>
  </si>
  <si>
    <t>Pebble GO</t>
  </si>
  <si>
    <t>Paypal - Membership Fees</t>
  </si>
  <si>
    <t>CCES PTA</t>
  </si>
  <si>
    <t>Dani Gardner</t>
  </si>
  <si>
    <t>Snacks</t>
  </si>
  <si>
    <t xml:space="preserve"> </t>
  </si>
  <si>
    <t>Printing</t>
  </si>
  <si>
    <t>Christy Pine</t>
  </si>
  <si>
    <t>Website</t>
  </si>
  <si>
    <t>Subs for PTA Meeting</t>
  </si>
  <si>
    <t>5th grade Field Trip</t>
  </si>
  <si>
    <t>Shelly Hutt</t>
  </si>
  <si>
    <t xml:space="preserve">Expense </t>
  </si>
  <si>
    <t>PTA Council</t>
  </si>
  <si>
    <t>PTA Fees</t>
  </si>
  <si>
    <t>Jon Robinson</t>
  </si>
  <si>
    <t>Andriani Buck</t>
  </si>
  <si>
    <t>STEM - DI Fees</t>
  </si>
  <si>
    <t>Stem - Di Fees</t>
  </si>
  <si>
    <t>Wegmans</t>
  </si>
  <si>
    <t>Parent teacher food</t>
  </si>
  <si>
    <t>Cultural Art Deposit</t>
  </si>
  <si>
    <t>income</t>
  </si>
  <si>
    <t>Memory book</t>
  </si>
  <si>
    <t xml:space="preserve">Readathon </t>
  </si>
  <si>
    <t>Deposit</t>
  </si>
  <si>
    <t>Hakim Jones</t>
  </si>
  <si>
    <t>Jennifer Jackson</t>
  </si>
  <si>
    <t>Water Bottles</t>
  </si>
  <si>
    <t>Rachel Kelly</t>
  </si>
  <si>
    <t>John Martinson</t>
  </si>
  <si>
    <t>Teacher Fund/Chorus Concert</t>
  </si>
  <si>
    <t>Ann Rodgers</t>
  </si>
  <si>
    <t>Blessings in a Backpack</t>
  </si>
  <si>
    <t>Shauntae Nelson</t>
  </si>
  <si>
    <t>Balance as of 8 Jan 2020</t>
  </si>
  <si>
    <t>Misc - Money coming InOut</t>
  </si>
  <si>
    <t>Paypal Membership</t>
  </si>
  <si>
    <t>Membership Fees</t>
  </si>
  <si>
    <t>Split 44</t>
  </si>
  <si>
    <t>CCES - Stem</t>
  </si>
  <si>
    <t>STEM - Cosmic Adv</t>
  </si>
  <si>
    <t>STEM 0 Circuit Maters</t>
  </si>
  <si>
    <t>Michelle Alben</t>
  </si>
  <si>
    <t>Bingo Night</t>
  </si>
  <si>
    <t>Teacher Appretiation</t>
  </si>
  <si>
    <t>Penquin Patch</t>
  </si>
  <si>
    <t>Holiday Shop</t>
  </si>
  <si>
    <t>Skate Night</t>
  </si>
  <si>
    <t>Eileen Billingsly</t>
  </si>
  <si>
    <t>Teachers Dinner Bingo</t>
  </si>
  <si>
    <t>Allison Venuti</t>
  </si>
  <si>
    <t>Entourage Yearbooks</t>
  </si>
  <si>
    <t>Yearbook</t>
  </si>
  <si>
    <t>Miscellaneos</t>
  </si>
  <si>
    <t>Misc Money back In</t>
  </si>
  <si>
    <t>2019 Mental Health Community Engagement Grant</t>
  </si>
  <si>
    <t xml:space="preserve">Membership </t>
  </si>
  <si>
    <t>Cash/Check</t>
  </si>
  <si>
    <t>Louise Valentine</t>
  </si>
  <si>
    <t xml:space="preserve">Grant Money </t>
  </si>
  <si>
    <t>Labels</t>
  </si>
  <si>
    <t xml:space="preserve">Teachers Dinner  </t>
  </si>
  <si>
    <t>Money from last year brought over late</t>
  </si>
  <si>
    <t>Patient First</t>
  </si>
  <si>
    <t>Patient First Returned</t>
  </si>
  <si>
    <t xml:space="preserve">Paypal - Donation </t>
  </si>
  <si>
    <t>School House Theater</t>
  </si>
  <si>
    <t>Play Scholarship</t>
  </si>
  <si>
    <t>Acompaniest</t>
  </si>
  <si>
    <t>PTA Food</t>
  </si>
  <si>
    <t>Renee Holdefer</t>
  </si>
  <si>
    <t>Cultural Art Program</t>
  </si>
  <si>
    <t>Roxann Morstein</t>
  </si>
  <si>
    <t>Risa Carlson</t>
  </si>
  <si>
    <t>Relections Trophies</t>
  </si>
  <si>
    <t>Book Fair food for Volunteers</t>
  </si>
  <si>
    <t xml:space="preserve">Book Fair  </t>
  </si>
  <si>
    <t xml:space="preserve">PTA Budget  2019-2020 School 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</si>
</sst>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\-mmm\-yy;@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58">
    <xf numFmtId="0" fontId="0" fillId="0" borderId="0" xfId="0"/>
    <xf numFmtId="0" fontId="4" fillId="0" borderId="0" xfId="0" applyFont="1"/>
    <xf numFmtId="49" fontId="4" fillId="0" borderId="0" xfId="0" applyNumberFormat="1" applyFont="1"/>
    <xf numFmtId="0" fontId="4" fillId="0" borderId="0" xfId="0" applyFont="1" applyBorder="1"/>
    <xf numFmtId="4" fontId="4" fillId="0" borderId="0" xfId="0" applyNumberFormat="1" applyFont="1"/>
    <xf numFmtId="4" fontId="4" fillId="0" borderId="0" xfId="0" applyNumberFormat="1" applyFont="1" applyFill="1"/>
    <xf numFmtId="49" fontId="4" fillId="0" borderId="1" xfId="0" applyNumberFormat="1" applyFont="1" applyBorder="1"/>
    <xf numFmtId="49" fontId="4" fillId="0" borderId="2" xfId="0" applyNumberFormat="1" applyFont="1" applyBorder="1"/>
    <xf numFmtId="0" fontId="4" fillId="0" borderId="2" xfId="0" applyFont="1" applyBorder="1"/>
    <xf numFmtId="0" fontId="4" fillId="0" borderId="17" xfId="0" applyFont="1" applyBorder="1"/>
    <xf numFmtId="0" fontId="3" fillId="0" borderId="3" xfId="0" applyFont="1" applyFill="1" applyBorder="1" applyAlignment="1">
      <alignment horizontal="center"/>
    </xf>
    <xf numFmtId="0" fontId="4" fillId="0" borderId="4" xfId="0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4" fillId="0" borderId="13" xfId="0" applyNumberFormat="1" applyFont="1" applyBorder="1"/>
    <xf numFmtId="49" fontId="4" fillId="0" borderId="14" xfId="0" applyNumberFormat="1" applyFont="1" applyBorder="1"/>
    <xf numFmtId="0" fontId="6" fillId="0" borderId="14" xfId="0" applyFont="1" applyBorder="1"/>
    <xf numFmtId="0" fontId="4" fillId="0" borderId="14" xfId="0" applyFont="1" applyBorder="1"/>
    <xf numFmtId="7" fontId="4" fillId="0" borderId="15" xfId="0" applyNumberFormat="1" applyFont="1" applyBorder="1"/>
    <xf numFmtId="7" fontId="4" fillId="0" borderId="14" xfId="0" applyNumberFormat="1" applyFont="1" applyBorder="1"/>
    <xf numFmtId="7" fontId="4" fillId="0" borderId="17" xfId="0" applyNumberFormat="1" applyFont="1" applyBorder="1"/>
    <xf numFmtId="7" fontId="4" fillId="0" borderId="16" xfId="0" applyNumberFormat="1" applyFont="1" applyBorder="1"/>
    <xf numFmtId="7" fontId="4" fillId="0" borderId="11" xfId="0" applyNumberFormat="1" applyFont="1" applyFill="1" applyBorder="1"/>
    <xf numFmtId="7" fontId="4" fillId="0" borderId="7" xfId="0" applyNumberFormat="1" applyFont="1" applyBorder="1"/>
    <xf numFmtId="49" fontId="4" fillId="0" borderId="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7" fontId="4" fillId="0" borderId="17" xfId="0" applyNumberFormat="1" applyFont="1" applyFill="1" applyBorder="1"/>
    <xf numFmtId="7" fontId="4" fillId="0" borderId="0" xfId="0" applyNumberFormat="1" applyFont="1" applyFill="1" applyBorder="1"/>
    <xf numFmtId="7" fontId="4" fillId="0" borderId="7" xfId="0" applyNumberFormat="1" applyFont="1" applyFill="1" applyBorder="1"/>
    <xf numFmtId="0" fontId="4" fillId="0" borderId="0" xfId="0" applyFont="1" applyFill="1"/>
    <xf numFmtId="49" fontId="4" fillId="0" borderId="5" xfId="0" applyNumberFormat="1" applyFont="1" applyFill="1" applyBorder="1"/>
    <xf numFmtId="49" fontId="4" fillId="0" borderId="0" xfId="0" applyNumberFormat="1" applyFont="1" applyFill="1" applyBorder="1"/>
    <xf numFmtId="0" fontId="4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9" xfId="0" applyFont="1" applyBorder="1"/>
    <xf numFmtId="7" fontId="5" fillId="2" borderId="18" xfId="0" applyNumberFormat="1" applyFont="1" applyFill="1" applyBorder="1"/>
    <xf numFmtId="7" fontId="5" fillId="2" borderId="19" xfId="0" applyNumberFormat="1" applyFont="1" applyFill="1" applyBorder="1"/>
    <xf numFmtId="7" fontId="5" fillId="0" borderId="17" xfId="0" applyNumberFormat="1" applyFont="1" applyBorder="1"/>
    <xf numFmtId="7" fontId="5" fillId="3" borderId="19" xfId="0" applyNumberFormat="1" applyFont="1" applyFill="1" applyBorder="1"/>
    <xf numFmtId="7" fontId="5" fillId="3" borderId="18" xfId="0" applyNumberFormat="1" applyFont="1" applyFill="1" applyBorder="1"/>
    <xf numFmtId="7" fontId="5" fillId="2" borderId="21" xfId="0" applyNumberFormat="1" applyFont="1" applyFill="1" applyBorder="1"/>
    <xf numFmtId="7" fontId="5" fillId="0" borderId="11" xfId="0" applyNumberFormat="1" applyFont="1" applyFill="1" applyBorder="1"/>
    <xf numFmtId="7" fontId="5" fillId="0" borderId="22" xfId="0" applyNumberFormat="1" applyFont="1" applyFill="1" applyBorder="1"/>
    <xf numFmtId="0" fontId="5" fillId="0" borderId="0" xfId="0" applyFont="1"/>
    <xf numFmtId="49" fontId="4" fillId="0" borderId="5" xfId="0" applyNumberFormat="1" applyFont="1" applyBorder="1"/>
    <xf numFmtId="49" fontId="4" fillId="0" borderId="0" xfId="0" applyNumberFormat="1" applyFont="1" applyBorder="1"/>
    <xf numFmtId="7" fontId="4" fillId="0" borderId="0" xfId="0" applyNumberFormat="1" applyFont="1" applyBorder="1"/>
    <xf numFmtId="7" fontId="4" fillId="0" borderId="11" xfId="0" applyNumberFormat="1" applyFont="1" applyBorder="1"/>
    <xf numFmtId="7" fontId="4" fillId="0" borderId="23" xfId="0" applyNumberFormat="1" applyFont="1" applyFill="1" applyBorder="1"/>
    <xf numFmtId="0" fontId="4" fillId="0" borderId="13" xfId="0" applyFont="1" applyBorder="1"/>
    <xf numFmtId="49" fontId="4" fillId="0" borderId="14" xfId="0" applyNumberFormat="1" applyFont="1" applyBorder="1" applyAlignment="1">
      <alignment horizontal="center"/>
    </xf>
    <xf numFmtId="0" fontId="4" fillId="0" borderId="5" xfId="0" applyFont="1" applyFill="1" applyBorder="1"/>
    <xf numFmtId="7" fontId="4" fillId="0" borderId="17" xfId="1" applyNumberFormat="1" applyFont="1" applyFill="1" applyBorder="1"/>
    <xf numFmtId="7" fontId="4" fillId="0" borderId="0" xfId="1" applyNumberFormat="1" applyFont="1" applyFill="1" applyBorder="1"/>
    <xf numFmtId="7" fontId="4" fillId="0" borderId="11" xfId="1" applyNumberFormat="1" applyFont="1" applyFill="1" applyBorder="1"/>
    <xf numFmtId="0" fontId="7" fillId="0" borderId="5" xfId="0" applyFont="1" applyFill="1" applyBorder="1"/>
    <xf numFmtId="49" fontId="7" fillId="5" borderId="0" xfId="0" applyNumberFormat="1" applyFont="1" applyFill="1" applyBorder="1" applyAlignment="1">
      <alignment horizontal="center"/>
    </xf>
    <xf numFmtId="0" fontId="7" fillId="5" borderId="0" xfId="0" applyFont="1" applyFill="1" applyBorder="1" applyAlignment="1">
      <alignment horizontal="left" indent="1"/>
    </xf>
    <xf numFmtId="0" fontId="7" fillId="5" borderId="0" xfId="0" applyFont="1" applyFill="1" applyBorder="1"/>
    <xf numFmtId="7" fontId="7" fillId="5" borderId="17" xfId="1" applyNumberFormat="1" applyFont="1" applyFill="1" applyBorder="1"/>
    <xf numFmtId="7" fontId="7" fillId="5" borderId="0" xfId="1" applyNumberFormat="1" applyFont="1" applyFill="1" applyBorder="1"/>
    <xf numFmtId="7" fontId="7" fillId="5" borderId="11" xfId="1" applyNumberFormat="1" applyFont="1" applyFill="1" applyBorder="1"/>
    <xf numFmtId="7" fontId="7" fillId="5" borderId="7" xfId="0" applyNumberFormat="1" applyFont="1" applyFill="1" applyBorder="1"/>
    <xf numFmtId="0" fontId="7" fillId="0" borderId="0" xfId="0" applyFont="1" applyFill="1"/>
    <xf numFmtId="0" fontId="5" fillId="0" borderId="8" xfId="0" applyFont="1" applyBorder="1"/>
    <xf numFmtId="7" fontId="5" fillId="2" borderId="18" xfId="1" applyNumberFormat="1" applyFont="1" applyFill="1" applyBorder="1"/>
    <xf numFmtId="7" fontId="5" fillId="2" borderId="19" xfId="1" applyNumberFormat="1" applyFont="1" applyFill="1" applyBorder="1"/>
    <xf numFmtId="7" fontId="5" fillId="0" borderId="17" xfId="1" applyNumberFormat="1" applyFont="1" applyBorder="1"/>
    <xf numFmtId="7" fontId="5" fillId="3" borderId="19" xfId="1" applyNumberFormat="1" applyFont="1" applyFill="1" applyBorder="1"/>
    <xf numFmtId="7" fontId="5" fillId="2" borderId="21" xfId="1" applyNumberFormat="1" applyFont="1" applyFill="1" applyBorder="1"/>
    <xf numFmtId="0" fontId="4" fillId="0" borderId="5" xfId="0" applyFont="1" applyBorder="1"/>
    <xf numFmtId="7" fontId="4" fillId="0" borderId="0" xfId="1" applyNumberFormat="1" applyFont="1" applyBorder="1"/>
    <xf numFmtId="7" fontId="4" fillId="0" borderId="17" xfId="1" applyNumberFormat="1" applyFont="1" applyBorder="1"/>
    <xf numFmtId="7" fontId="4" fillId="0" borderId="11" xfId="1" applyNumberFormat="1" applyFont="1" applyBorder="1"/>
    <xf numFmtId="7" fontId="4" fillId="0" borderId="15" xfId="1" applyNumberFormat="1" applyFont="1" applyBorder="1"/>
    <xf numFmtId="7" fontId="4" fillId="0" borderId="14" xfId="1" applyNumberFormat="1" applyFont="1" applyBorder="1"/>
    <xf numFmtId="7" fontId="4" fillId="0" borderId="16" xfId="1" applyNumberFormat="1" applyFont="1" applyBorder="1"/>
    <xf numFmtId="49" fontId="4" fillId="0" borderId="0" xfId="0" applyNumberFormat="1" applyFont="1" applyBorder="1" applyAlignment="1">
      <alignment horizontal="center"/>
    </xf>
    <xf numFmtId="7" fontId="4" fillId="4" borderId="0" xfId="1" applyNumberFormat="1" applyFont="1" applyFill="1" applyBorder="1"/>
    <xf numFmtId="7" fontId="4" fillId="4" borderId="11" xfId="1" applyNumberFormat="1" applyFont="1" applyFill="1" applyBorder="1"/>
    <xf numFmtId="49" fontId="4" fillId="0" borderId="13" xfId="0" applyNumberFormat="1" applyFont="1" applyBorder="1" applyAlignment="1">
      <alignment horizontal="center"/>
    </xf>
    <xf numFmtId="7" fontId="4" fillId="0" borderId="24" xfId="0" applyNumberFormat="1" applyFont="1" applyFill="1" applyBorder="1"/>
    <xf numFmtId="7" fontId="4" fillId="0" borderId="9" xfId="0" applyNumberFormat="1" applyFont="1" applyFill="1" applyBorder="1"/>
    <xf numFmtId="7" fontId="5" fillId="2" borderId="24" xfId="0" applyNumberFormat="1" applyFont="1" applyFill="1" applyBorder="1"/>
    <xf numFmtId="7" fontId="5" fillId="2" borderId="9" xfId="0" applyNumberFormat="1" applyFont="1" applyFill="1" applyBorder="1"/>
    <xf numFmtId="0" fontId="4" fillId="0" borderId="25" xfId="0" applyFont="1" applyBorder="1"/>
    <xf numFmtId="49" fontId="4" fillId="0" borderId="19" xfId="0" applyNumberFormat="1" applyFont="1" applyBorder="1"/>
    <xf numFmtId="0" fontId="4" fillId="0" borderId="19" xfId="0" applyFont="1" applyBorder="1"/>
    <xf numFmtId="7" fontId="4" fillId="0" borderId="19" xfId="1" applyNumberFormat="1" applyFont="1" applyBorder="1"/>
    <xf numFmtId="7" fontId="4" fillId="0" borderId="21" xfId="1" applyNumberFormat="1" applyFont="1" applyBorder="1"/>
    <xf numFmtId="0" fontId="5" fillId="0" borderId="0" xfId="0" applyFont="1" applyBorder="1"/>
    <xf numFmtId="7" fontId="4" fillId="0" borderId="0" xfId="0" applyNumberFormat="1" applyFont="1"/>
    <xf numFmtId="0" fontId="8" fillId="0" borderId="5" xfId="0" applyFont="1" applyBorder="1"/>
    <xf numFmtId="0" fontId="8" fillId="0" borderId="0" xfId="0" applyFont="1" applyBorder="1"/>
    <xf numFmtId="49" fontId="8" fillId="0" borderId="0" xfId="0" applyNumberFormat="1" applyFont="1" applyBorder="1"/>
    <xf numFmtId="0" fontId="8" fillId="0" borderId="0" xfId="0" applyFont="1"/>
    <xf numFmtId="49" fontId="4" fillId="0" borderId="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/>
    <xf numFmtId="0" fontId="5" fillId="0" borderId="27" xfId="0" applyFont="1" applyBorder="1"/>
    <xf numFmtId="7" fontId="5" fillId="0" borderId="20" xfId="1" applyNumberFormat="1" applyFont="1" applyBorder="1"/>
    <xf numFmtId="7" fontId="4" fillId="0" borderId="28" xfId="1" applyNumberFormat="1" applyFont="1" applyBorder="1"/>
    <xf numFmtId="7" fontId="4" fillId="0" borderId="29" xfId="0" applyNumberFormat="1" applyFont="1" applyFill="1" applyBorder="1"/>
    <xf numFmtId="49" fontId="6" fillId="0" borderId="5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7" fontId="6" fillId="2" borderId="30" xfId="1" applyNumberFormat="1" applyFont="1" applyFill="1" applyBorder="1" applyAlignment="1">
      <alignment vertical="center"/>
    </xf>
    <xf numFmtId="7" fontId="6" fillId="2" borderId="2" xfId="1" applyNumberFormat="1" applyFont="1" applyFill="1" applyBorder="1" applyAlignment="1">
      <alignment vertical="center"/>
    </xf>
    <xf numFmtId="7" fontId="6" fillId="0" borderId="17" xfId="1" applyNumberFormat="1" applyFont="1" applyFill="1" applyBorder="1" applyAlignment="1">
      <alignment vertical="center"/>
    </xf>
    <xf numFmtId="7" fontId="6" fillId="3" borderId="19" xfId="1" applyNumberFormat="1" applyFont="1" applyFill="1" applyBorder="1" applyAlignment="1">
      <alignment vertical="center"/>
    </xf>
    <xf numFmtId="7" fontId="6" fillId="2" borderId="21" xfId="1" applyNumberFormat="1" applyFont="1" applyFill="1" applyBorder="1" applyAlignment="1">
      <alignment vertical="center"/>
    </xf>
    <xf numFmtId="7" fontId="6" fillId="0" borderId="6" xfId="1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49" fontId="4" fillId="0" borderId="30" xfId="0" applyNumberFormat="1" applyFont="1" applyBorder="1"/>
    <xf numFmtId="49" fontId="4" fillId="0" borderId="31" xfId="0" applyNumberFormat="1" applyFont="1" applyBorder="1"/>
    <xf numFmtId="0" fontId="4" fillId="0" borderId="31" xfId="0" applyFont="1" applyBorder="1"/>
    <xf numFmtId="43" fontId="4" fillId="0" borderId="31" xfId="1" applyFont="1" applyBorder="1"/>
    <xf numFmtId="43" fontId="4" fillId="0" borderId="17" xfId="1" applyFont="1" applyBorder="1"/>
    <xf numFmtId="43" fontId="4" fillId="0" borderId="31" xfId="1" applyFont="1" applyFill="1" applyBorder="1"/>
    <xf numFmtId="0" fontId="4" fillId="0" borderId="6" xfId="0" applyFont="1" applyBorder="1"/>
    <xf numFmtId="44" fontId="4" fillId="0" borderId="0" xfId="2" applyFont="1" applyBorder="1"/>
    <xf numFmtId="43" fontId="10" fillId="0" borderId="0" xfId="1" applyFont="1" applyBorder="1"/>
    <xf numFmtId="43" fontId="4" fillId="0" borderId="0" xfId="1" applyFont="1" applyBorder="1"/>
    <xf numFmtId="0" fontId="4" fillId="0" borderId="11" xfId="0" applyFont="1" applyBorder="1"/>
    <xf numFmtId="164" fontId="4" fillId="0" borderId="0" xfId="0" applyNumberFormat="1" applyFont="1"/>
    <xf numFmtId="43" fontId="8" fillId="0" borderId="0" xfId="1" applyFont="1" applyBorder="1"/>
    <xf numFmtId="43" fontId="4" fillId="0" borderId="0" xfId="1" applyFont="1" applyFill="1" applyBorder="1"/>
    <xf numFmtId="43" fontId="4" fillId="0" borderId="11" xfId="0" applyNumberFormat="1" applyFont="1" applyBorder="1"/>
    <xf numFmtId="0" fontId="6" fillId="0" borderId="0" xfId="0" applyFont="1" applyFill="1" applyBorder="1"/>
    <xf numFmtId="0" fontId="5" fillId="0" borderId="0" xfId="0" applyFont="1" applyFill="1" applyBorder="1"/>
    <xf numFmtId="44" fontId="4" fillId="0" borderId="0" xfId="2" applyFont="1" applyFill="1" applyBorder="1"/>
    <xf numFmtId="43" fontId="5" fillId="0" borderId="0" xfId="1" applyFont="1" applyFill="1" applyBorder="1"/>
    <xf numFmtId="43" fontId="5" fillId="0" borderId="17" xfId="1" applyFont="1" applyFill="1" applyBorder="1"/>
    <xf numFmtId="164" fontId="4" fillId="0" borderId="11" xfId="0" applyNumberFormat="1" applyFont="1" applyBorder="1"/>
    <xf numFmtId="49" fontId="4" fillId="0" borderId="26" xfId="0" applyNumberFormat="1" applyFont="1" applyBorder="1"/>
    <xf numFmtId="49" fontId="4" fillId="0" borderId="27" xfId="0" applyNumberFormat="1" applyFont="1" applyBorder="1"/>
    <xf numFmtId="0" fontId="4" fillId="0" borderId="27" xfId="0" applyFont="1" applyBorder="1"/>
    <xf numFmtId="43" fontId="4" fillId="0" borderId="27" xfId="1" applyFont="1" applyBorder="1"/>
    <xf numFmtId="43" fontId="4" fillId="0" borderId="27" xfId="1" applyFont="1" applyFill="1" applyBorder="1"/>
    <xf numFmtId="0" fontId="4" fillId="0" borderId="32" xfId="0" applyFont="1" applyBorder="1"/>
    <xf numFmtId="43" fontId="4" fillId="0" borderId="0" xfId="1" applyFont="1"/>
    <xf numFmtId="43" fontId="4" fillId="0" borderId="0" xfId="1" applyFont="1" applyFill="1"/>
    <xf numFmtId="44" fontId="4" fillId="0" borderId="0" xfId="0" applyNumberFormat="1" applyFont="1"/>
    <xf numFmtId="7" fontId="8" fillId="0" borderId="0" xfId="1" applyNumberFormat="1" applyFont="1" applyFill="1" applyBorder="1"/>
    <xf numFmtId="49" fontId="5" fillId="0" borderId="5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wrapText="1"/>
    </xf>
    <xf numFmtId="14" fontId="0" fillId="0" borderId="33" xfId="0" applyNumberFormat="1" applyBorder="1" applyAlignment="1">
      <alignment horizontal="center" vertical="center"/>
    </xf>
    <xf numFmtId="0" fontId="1" fillId="0" borderId="33" xfId="0" applyFont="1" applyBorder="1" applyAlignment="1">
      <alignment wrapText="1"/>
    </xf>
    <xf numFmtId="43" fontId="8" fillId="0" borderId="0" xfId="1" applyFont="1" applyFill="1" applyBorder="1"/>
    <xf numFmtId="7" fontId="5" fillId="3" borderId="18" xfId="1" applyNumberFormat="1" applyFont="1" applyFill="1" applyBorder="1"/>
    <xf numFmtId="7" fontId="4" fillId="4" borderId="17" xfId="1" applyNumberFormat="1" applyFont="1" applyFill="1" applyBorder="1"/>
    <xf numFmtId="7" fontId="4" fillId="0" borderId="18" xfId="1" applyNumberFormat="1" applyFont="1" applyBorder="1"/>
    <xf numFmtId="7" fontId="6" fillId="3" borderId="18" xfId="1" applyNumberFormat="1" applyFont="1" applyFill="1" applyBorder="1" applyAlignment="1">
      <alignment vertical="center"/>
    </xf>
    <xf numFmtId="43" fontId="4" fillId="0" borderId="34" xfId="1" applyFont="1" applyBorder="1"/>
    <xf numFmtId="164" fontId="4" fillId="0" borderId="17" xfId="1" applyNumberFormat="1" applyFont="1" applyBorder="1"/>
    <xf numFmtId="43" fontId="4" fillId="0" borderId="28" xfId="1" applyFont="1" applyBorder="1"/>
    <xf numFmtId="7" fontId="5" fillId="0" borderId="7" xfId="1" applyNumberFormat="1" applyFont="1" applyFill="1" applyBorder="1"/>
    <xf numFmtId="7" fontId="4" fillId="0" borderId="7" xfId="1" applyNumberFormat="1" applyFont="1" applyFill="1" applyBorder="1"/>
    <xf numFmtId="7" fontId="5" fillId="0" borderId="7" xfId="1" applyNumberFormat="1" applyFont="1" applyBorder="1"/>
    <xf numFmtId="7" fontId="4" fillId="0" borderId="7" xfId="1" applyNumberFormat="1" applyFont="1" applyBorder="1"/>
    <xf numFmtId="49" fontId="6" fillId="0" borderId="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0" fillId="0" borderId="33" xfId="0" quotePrefix="1" applyBorder="1" applyAlignment="1">
      <alignment horizontal="center" vertical="center"/>
    </xf>
    <xf numFmtId="49" fontId="7" fillId="5" borderId="5" xfId="0" applyNumberFormat="1" applyFont="1" applyFill="1" applyBorder="1" applyAlignment="1">
      <alignment horizontal="center"/>
    </xf>
    <xf numFmtId="4" fontId="5" fillId="0" borderId="34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0" fontId="0" fillId="0" borderId="33" xfId="0" applyBorder="1"/>
    <xf numFmtId="0" fontId="0" fillId="0" borderId="33" xfId="0" applyBorder="1" applyAlignment="1">
      <alignment horizontal="center"/>
    </xf>
    <xf numFmtId="8" fontId="0" fillId="0" borderId="33" xfId="0" applyNumberFormat="1" applyBorder="1"/>
    <xf numFmtId="7" fontId="4" fillId="0" borderId="24" xfId="0" applyNumberFormat="1" applyFont="1" applyBorder="1"/>
    <xf numFmtId="7" fontId="4" fillId="0" borderId="9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0" fillId="0" borderId="33" xfId="0" applyNumberFormat="1" applyBorder="1"/>
    <xf numFmtId="1" fontId="0" fillId="0" borderId="33" xfId="0" applyNumberFormat="1" applyBorder="1"/>
    <xf numFmtId="164" fontId="1" fillId="0" borderId="33" xfId="0" applyNumberFormat="1" applyFont="1" applyBorder="1"/>
    <xf numFmtId="0" fontId="4" fillId="0" borderId="0" xfId="0" applyFont="1" applyAlignment="1">
      <alignment horizontal="center"/>
    </xf>
    <xf numFmtId="44" fontId="4" fillId="0" borderId="0" xfId="2" applyFont="1"/>
    <xf numFmtId="44" fontId="4" fillId="0" borderId="0" xfId="2" applyFont="1" applyFill="1"/>
    <xf numFmtId="44" fontId="5" fillId="0" borderId="0" xfId="2" applyFont="1"/>
    <xf numFmtId="44" fontId="7" fillId="0" borderId="0" xfId="2" applyFont="1" applyFill="1"/>
    <xf numFmtId="44" fontId="8" fillId="0" borderId="0" xfId="2" applyFont="1" applyFill="1" applyBorder="1"/>
    <xf numFmtId="7" fontId="0" fillId="0" borderId="0" xfId="2" applyNumberFormat="1" applyFont="1"/>
    <xf numFmtId="44" fontId="0" fillId="0" borderId="0" xfId="2" applyFont="1"/>
    <xf numFmtId="14" fontId="0" fillId="0" borderId="0" xfId="0" applyNumberFormat="1"/>
    <xf numFmtId="0" fontId="12" fillId="0" borderId="33" xfId="0" applyFont="1" applyBorder="1"/>
    <xf numFmtId="165" fontId="0" fillId="0" borderId="33" xfId="0" applyNumberFormat="1" applyBorder="1"/>
    <xf numFmtId="0" fontId="12" fillId="0" borderId="33" xfId="0" applyFont="1" applyBorder="1" applyAlignment="1">
      <alignment horizontal="center"/>
    </xf>
    <xf numFmtId="165" fontId="12" fillId="0" borderId="33" xfId="0" applyNumberFormat="1" applyFont="1" applyBorder="1"/>
    <xf numFmtId="0" fontId="12" fillId="0" borderId="33" xfId="0" applyFont="1" applyBorder="1" applyAlignment="1">
      <alignment wrapText="1"/>
    </xf>
    <xf numFmtId="164" fontId="12" fillId="0" borderId="33" xfId="0" applyNumberFormat="1" applyFont="1" applyBorder="1"/>
    <xf numFmtId="8" fontId="12" fillId="0" borderId="33" xfId="0" applyNumberFormat="1" applyFont="1" applyBorder="1"/>
    <xf numFmtId="14" fontId="12" fillId="0" borderId="33" xfId="0" applyNumberFormat="1" applyFont="1" applyBorder="1"/>
    <xf numFmtId="8" fontId="12" fillId="0" borderId="33" xfId="0" applyNumberFormat="1" applyFont="1" applyFill="1" applyBorder="1"/>
    <xf numFmtId="16" fontId="12" fillId="0" borderId="33" xfId="0" applyNumberFormat="1" applyFont="1" applyBorder="1"/>
    <xf numFmtId="4" fontId="13" fillId="0" borderId="0" xfId="0" applyNumberFormat="1" applyFont="1"/>
    <xf numFmtId="4" fontId="14" fillId="0" borderId="0" xfId="0" applyNumberFormat="1" applyFont="1"/>
    <xf numFmtId="0" fontId="12" fillId="6" borderId="33" xfId="0" applyFont="1" applyFill="1" applyBorder="1" applyAlignment="1">
      <alignment horizontal="center"/>
    </xf>
    <xf numFmtId="0" fontId="12" fillId="6" borderId="33" xfId="0" applyFont="1" applyFill="1" applyBorder="1"/>
    <xf numFmtId="165" fontId="12" fillId="6" borderId="33" xfId="0" applyNumberFormat="1" applyFont="1" applyFill="1" applyBorder="1"/>
    <xf numFmtId="14" fontId="12" fillId="6" borderId="33" xfId="0" applyNumberFormat="1" applyFont="1" applyFill="1" applyBorder="1"/>
    <xf numFmtId="0" fontId="12" fillId="6" borderId="33" xfId="0" applyFont="1" applyFill="1" applyBorder="1" applyAlignment="1">
      <alignment wrapText="1"/>
    </xf>
    <xf numFmtId="8" fontId="12" fillId="6" borderId="33" xfId="0" applyNumberFormat="1" applyFont="1" applyFill="1" applyBorder="1"/>
    <xf numFmtId="164" fontId="12" fillId="6" borderId="33" xfId="0" applyNumberFormat="1" applyFont="1" applyFill="1" applyBorder="1"/>
    <xf numFmtId="16" fontId="12" fillId="6" borderId="33" xfId="0" applyNumberFormat="1" applyFont="1" applyFill="1" applyBorder="1"/>
    <xf numFmtId="0" fontId="15" fillId="0" borderId="33" xfId="0" applyFont="1" applyBorder="1" applyAlignment="1">
      <alignment horizontal="right"/>
    </xf>
    <xf numFmtId="0" fontId="15" fillId="6" borderId="33" xfId="0" applyFont="1" applyFill="1" applyBorder="1" applyAlignment="1">
      <alignment horizontal="right"/>
    </xf>
    <xf numFmtId="0" fontId="15" fillId="0" borderId="33" xfId="0" applyFont="1" applyFill="1" applyBorder="1" applyAlignment="1">
      <alignment horizontal="right"/>
    </xf>
    <xf numFmtId="8" fontId="0" fillId="6" borderId="33" xfId="0" applyNumberFormat="1" applyFill="1" applyBorder="1"/>
    <xf numFmtId="164" fontId="11" fillId="6" borderId="33" xfId="0" applyNumberFormat="1" applyFont="1" applyFill="1" applyBorder="1"/>
    <xf numFmtId="164" fontId="11" fillId="0" borderId="33" xfId="0" applyNumberFormat="1" applyFont="1" applyFill="1" applyBorder="1"/>
    <xf numFmtId="0" fontId="0" fillId="6" borderId="33" xfId="0" applyFill="1" applyBorder="1"/>
    <xf numFmtId="0" fontId="15" fillId="6" borderId="33" xfId="0" applyNumberFormat="1" applyFont="1" applyFill="1" applyBorder="1" applyAlignment="1">
      <alignment horizontal="right"/>
    </xf>
    <xf numFmtId="49" fontId="15" fillId="6" borderId="33" xfId="0" applyNumberFormat="1" applyFont="1" applyFill="1" applyBorder="1" applyAlignment="1">
      <alignment horizontal="right"/>
    </xf>
    <xf numFmtId="0" fontId="15" fillId="7" borderId="33" xfId="0" applyNumberFormat="1" applyFont="1" applyFill="1" applyBorder="1" applyAlignment="1">
      <alignment horizontal="right"/>
    </xf>
    <xf numFmtId="44" fontId="1" fillId="0" borderId="0" xfId="2" applyFont="1" applyAlignment="1">
      <alignment vertical="center"/>
    </xf>
    <xf numFmtId="49" fontId="3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7" fillId="6" borderId="0" xfId="0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easurer/2018-2019%20Treasurer/190720%20PTA%20Budget%202018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- 2018-2019"/>
      <sheetName val="Version History"/>
      <sheetName val="Acct No Mapping"/>
      <sheetName val="Ledger"/>
      <sheetName val="Paypal"/>
      <sheetName val="To Do List"/>
      <sheetName val="Year End Values"/>
    </sheetNames>
    <sheetDataSet>
      <sheetData sheetId="0">
        <row r="74">
          <cell r="I74">
            <v>10101.25</v>
          </cell>
        </row>
        <row r="75">
          <cell r="I75">
            <v>33191.11</v>
          </cell>
        </row>
        <row r="76">
          <cell r="I76">
            <v>-32717.48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9"/>
  <sheetViews>
    <sheetView tabSelected="1" workbookViewId="0">
      <pane ySplit="6" topLeftCell="A7" activePane="bottomLeft" state="frozen"/>
      <selection pane="bottomLeft" activeCell="A2" sqref="A2:M2"/>
    </sheetView>
  </sheetViews>
  <sheetFormatPr baseColWidth="10" defaultColWidth="9" defaultRowHeight="12" x14ac:dyDescent="0.15"/>
  <cols>
    <col min="1" max="2" width="8.33203125" style="2" bestFit="1" customWidth="1"/>
    <col min="3" max="3" width="28.5" style="1" bestFit="1" customWidth="1"/>
    <col min="4" max="4" width="7" style="1" customWidth="1"/>
    <col min="5" max="5" width="11.33203125" style="1" bestFit="1" customWidth="1"/>
    <col min="6" max="6" width="11.5" style="1" customWidth="1"/>
    <col min="7" max="7" width="16" style="1" customWidth="1"/>
    <col min="8" max="8" width="1.5" style="3" customWidth="1"/>
    <col min="9" max="9" width="11" style="4" customWidth="1"/>
    <col min="10" max="10" width="11.33203125" style="4" customWidth="1"/>
    <col min="11" max="11" width="11" style="4" customWidth="1"/>
    <col min="12" max="12" width="1.5" style="5" customWidth="1"/>
    <col min="13" max="13" width="11" style="1" customWidth="1"/>
    <col min="14" max="15" width="10.6640625" style="1" bestFit="1" customWidth="1"/>
    <col min="16" max="16" width="10" style="1" bestFit="1" customWidth="1"/>
    <col min="17" max="16384" width="9" style="1"/>
  </cols>
  <sheetData>
    <row r="1" spans="1:16" ht="14" x14ac:dyDescent="0.15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6" ht="14" x14ac:dyDescent="0.15">
      <c r="A2" s="248" t="s">
        <v>443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6" ht="13" thickBot="1" x14ac:dyDescent="0.2"/>
    <row r="4" spans="1:16" ht="15" thickBot="1" x14ac:dyDescent="0.2">
      <c r="A4" s="6"/>
      <c r="B4" s="7"/>
      <c r="C4" s="8"/>
      <c r="D4" s="8"/>
      <c r="E4" s="249" t="s">
        <v>1</v>
      </c>
      <c r="F4" s="250"/>
      <c r="G4" s="250"/>
      <c r="H4" s="9"/>
      <c r="I4" s="249" t="s">
        <v>294</v>
      </c>
      <c r="J4" s="250"/>
      <c r="K4" s="251"/>
      <c r="L4" s="10"/>
      <c r="M4" s="11"/>
    </row>
    <row r="5" spans="1:16" ht="13" x14ac:dyDescent="0.15">
      <c r="A5" s="252" t="s">
        <v>2</v>
      </c>
      <c r="B5" s="253"/>
      <c r="C5" s="3"/>
      <c r="D5" s="3"/>
      <c r="E5" s="12"/>
      <c r="F5" s="12"/>
      <c r="G5" s="12"/>
      <c r="H5" s="9"/>
      <c r="I5" s="193"/>
      <c r="J5" s="13"/>
      <c r="K5" s="14"/>
      <c r="L5" s="3"/>
      <c r="M5" s="15" t="s">
        <v>3</v>
      </c>
      <c r="O5" s="208" t="s">
        <v>370</v>
      </c>
    </row>
    <row r="6" spans="1:16" x14ac:dyDescent="0.15">
      <c r="A6" s="16" t="s">
        <v>4</v>
      </c>
      <c r="B6" s="17" t="s">
        <v>5</v>
      </c>
      <c r="C6" s="18" t="s">
        <v>6</v>
      </c>
      <c r="D6" s="19"/>
      <c r="E6" s="18" t="s">
        <v>4</v>
      </c>
      <c r="F6" s="18" t="s">
        <v>5</v>
      </c>
      <c r="G6" s="18" t="s">
        <v>7</v>
      </c>
      <c r="H6" s="20"/>
      <c r="I6" s="194" t="s">
        <v>4</v>
      </c>
      <c r="J6" s="21" t="s">
        <v>5</v>
      </c>
      <c r="K6" s="22" t="s">
        <v>7</v>
      </c>
      <c r="L6" s="23"/>
      <c r="M6" s="24" t="s">
        <v>8</v>
      </c>
      <c r="N6" s="208" t="s">
        <v>370</v>
      </c>
      <c r="O6" s="208" t="s">
        <v>370</v>
      </c>
      <c r="P6" s="208" t="s">
        <v>370</v>
      </c>
    </row>
    <row r="7" spans="1:16" ht="13" x14ac:dyDescent="0.15">
      <c r="A7" s="189" t="s">
        <v>147</v>
      </c>
      <c r="B7" s="190" t="s">
        <v>17</v>
      </c>
      <c r="C7" s="27" t="s">
        <v>9</v>
      </c>
      <c r="D7" s="28"/>
      <c r="E7" s="29"/>
      <c r="F7" s="30"/>
      <c r="G7" s="30"/>
      <c r="H7" s="31"/>
      <c r="I7" s="29"/>
      <c r="J7" s="29"/>
      <c r="K7" s="32"/>
      <c r="L7" s="33"/>
      <c r="M7" s="34"/>
      <c r="N7" s="209"/>
      <c r="O7" s="209"/>
    </row>
    <row r="8" spans="1:16" s="41" customFormat="1" x14ac:dyDescent="0.15">
      <c r="A8" s="35" t="s">
        <v>160</v>
      </c>
      <c r="B8" s="36" t="s">
        <v>162</v>
      </c>
      <c r="C8" s="37" t="s">
        <v>12</v>
      </c>
      <c r="D8" s="37"/>
      <c r="E8" s="38">
        <v>1500</v>
      </c>
      <c r="F8" s="39">
        <v>1000</v>
      </c>
      <c r="G8" s="39">
        <f>E8-F8</f>
        <v>500</v>
      </c>
      <c r="H8" s="38"/>
      <c r="I8" s="31">
        <f>SUMIF(Ledger!I:I,A8,Ledger!J:J)</f>
        <v>359.95</v>
      </c>
      <c r="J8" s="58">
        <f>SUMIF(Ledger!I:I,B8,Ledger!K:K)</f>
        <v>236.26</v>
      </c>
      <c r="K8" s="33">
        <f>I8-J8</f>
        <v>123.69</v>
      </c>
      <c r="L8" s="33"/>
      <c r="M8" s="40">
        <f>K8-G8</f>
        <v>-376.31</v>
      </c>
      <c r="N8" s="210"/>
      <c r="O8" s="142"/>
      <c r="P8" s="65"/>
    </row>
    <row r="9" spans="1:16" s="41" customFormat="1" x14ac:dyDescent="0.15">
      <c r="A9" s="35" t="s">
        <v>161</v>
      </c>
      <c r="B9" s="36" t="s">
        <v>163</v>
      </c>
      <c r="C9" s="37" t="s">
        <v>15</v>
      </c>
      <c r="D9" s="37"/>
      <c r="E9" s="38">
        <v>2900</v>
      </c>
      <c r="F9" s="39">
        <v>0</v>
      </c>
      <c r="G9" s="39">
        <f>E9-F9</f>
        <v>2900</v>
      </c>
      <c r="H9" s="38"/>
      <c r="I9" s="31">
        <f>SUMIF(Ledger!I:I,A9,Ledger!J:J)</f>
        <v>3205.34</v>
      </c>
      <c r="J9" s="58">
        <f>SUMIF(Ledger!I:I,B9,Ledger!K:K)</f>
        <v>41.26</v>
      </c>
      <c r="K9" s="33">
        <f>I9-J9</f>
        <v>3164.08</v>
      </c>
      <c r="L9" s="33"/>
      <c r="M9" s="40">
        <f>K9-G9</f>
        <v>264.07999999999993</v>
      </c>
      <c r="N9" s="210"/>
      <c r="O9" s="142"/>
      <c r="P9" s="65"/>
    </row>
    <row r="10" spans="1:16" s="41" customFormat="1" x14ac:dyDescent="0.15">
      <c r="A10" s="35" t="s">
        <v>352</v>
      </c>
      <c r="B10" s="36" t="s">
        <v>164</v>
      </c>
      <c r="C10" s="37" t="s">
        <v>16</v>
      </c>
      <c r="D10" s="37"/>
      <c r="E10" s="38">
        <v>2000</v>
      </c>
      <c r="F10" s="39">
        <v>2000</v>
      </c>
      <c r="G10" s="39">
        <f>E10-F10</f>
        <v>0</v>
      </c>
      <c r="H10" s="38"/>
      <c r="I10" s="198">
        <f>SUMIF(Ledger!I:I,A10,Ledger!J:J)</f>
        <v>740</v>
      </c>
      <c r="J10" s="199">
        <f>SUMIF(Ledger!I:I,B10,Ledger!K:K)</f>
        <v>0</v>
      </c>
      <c r="K10" s="33">
        <f>I10-J10</f>
        <v>740</v>
      </c>
      <c r="L10" s="33"/>
      <c r="M10" s="40">
        <f>K10-G10</f>
        <v>740</v>
      </c>
      <c r="N10" s="210"/>
      <c r="O10" s="142"/>
      <c r="P10" s="65"/>
    </row>
    <row r="11" spans="1:16" s="55" customFormat="1" x14ac:dyDescent="0.15">
      <c r="A11" s="16"/>
      <c r="B11" s="17"/>
      <c r="C11" s="46" t="s">
        <v>18</v>
      </c>
      <c r="D11" s="46"/>
      <c r="E11" s="47">
        <f>SUM(E8:E10)</f>
        <v>6400</v>
      </c>
      <c r="F11" s="48">
        <f>SUM(F8:F10)</f>
        <v>3000</v>
      </c>
      <c r="G11" s="48">
        <f>SUM(G8:G10)</f>
        <v>3400</v>
      </c>
      <c r="H11" s="49"/>
      <c r="I11" s="51">
        <f>SUM(I8:I10)</f>
        <v>4305.29</v>
      </c>
      <c r="J11" s="51">
        <f>SUM(J8:J10)</f>
        <v>277.52</v>
      </c>
      <c r="K11" s="52">
        <f>SUM(K8:K10)</f>
        <v>4027.77</v>
      </c>
      <c r="L11" s="53"/>
      <c r="M11" s="54">
        <f>K11-G11</f>
        <v>627.77</v>
      </c>
      <c r="N11" s="211"/>
      <c r="O11" s="142"/>
      <c r="P11" s="65"/>
    </row>
    <row r="12" spans="1:16" ht="8.25" customHeight="1" x14ac:dyDescent="0.15">
      <c r="A12" s="108"/>
      <c r="B12" s="89"/>
      <c r="C12" s="3"/>
      <c r="D12" s="3"/>
      <c r="E12" s="58"/>
      <c r="F12" s="58"/>
      <c r="G12" s="58"/>
      <c r="H12" s="31"/>
      <c r="I12" s="31"/>
      <c r="J12" s="58"/>
      <c r="K12" s="59"/>
      <c r="L12" s="33"/>
      <c r="M12" s="40"/>
      <c r="N12" s="209"/>
      <c r="O12" s="142"/>
      <c r="P12" s="65"/>
    </row>
    <row r="13" spans="1:16" ht="13" x14ac:dyDescent="0.15">
      <c r="A13" s="189" t="s">
        <v>31</v>
      </c>
      <c r="B13" s="190" t="s">
        <v>32</v>
      </c>
      <c r="C13" s="27" t="s">
        <v>19</v>
      </c>
      <c r="D13" s="28"/>
      <c r="E13" s="29"/>
      <c r="F13" s="30"/>
      <c r="G13" s="30"/>
      <c r="H13" s="31"/>
      <c r="I13" s="29"/>
      <c r="J13" s="30"/>
      <c r="K13" s="32"/>
      <c r="L13" s="33"/>
      <c r="M13" s="60"/>
      <c r="N13" s="209"/>
      <c r="O13" s="142"/>
      <c r="P13" s="65"/>
    </row>
    <row r="14" spans="1:16" s="41" customFormat="1" x14ac:dyDescent="0.15">
      <c r="A14" s="35" t="s">
        <v>165</v>
      </c>
      <c r="B14" s="36" t="s">
        <v>170</v>
      </c>
      <c r="C14" s="37" t="s">
        <v>22</v>
      </c>
      <c r="D14" s="37"/>
      <c r="E14" s="38">
        <v>8000</v>
      </c>
      <c r="F14" s="39">
        <v>0</v>
      </c>
      <c r="G14" s="39">
        <f t="shared" ref="G14:G19" si="0">E14-F14</f>
        <v>8000</v>
      </c>
      <c r="H14" s="38"/>
      <c r="I14" s="31">
        <f>SUMIF(Ledger!I:I,A14,Ledger!J:J)</f>
        <v>13379.04</v>
      </c>
      <c r="J14" s="58">
        <f>SUMIF(Ledger!I:I,B14,Ledger!K:K)</f>
        <v>161.71</v>
      </c>
      <c r="K14" s="33">
        <f t="shared" ref="K14:K19" si="1">I14-J14</f>
        <v>13217.330000000002</v>
      </c>
      <c r="L14" s="33"/>
      <c r="M14" s="40">
        <f t="shared" ref="M14:M20" si="2">K14-G14</f>
        <v>5217.3300000000017</v>
      </c>
      <c r="N14" s="210" t="s">
        <v>428</v>
      </c>
      <c r="O14" s="142">
        <v>4999</v>
      </c>
      <c r="P14" s="65"/>
    </row>
    <row r="15" spans="1:16" s="41" customFormat="1" x14ac:dyDescent="0.15">
      <c r="A15" s="35" t="s">
        <v>166</v>
      </c>
      <c r="B15" s="36" t="s">
        <v>171</v>
      </c>
      <c r="C15" s="37" t="s">
        <v>25</v>
      </c>
      <c r="D15" s="37"/>
      <c r="E15" s="38">
        <v>700</v>
      </c>
      <c r="F15" s="39">
        <v>0</v>
      </c>
      <c r="G15" s="39">
        <f t="shared" si="0"/>
        <v>700</v>
      </c>
      <c r="H15" s="38"/>
      <c r="I15" s="31">
        <f>SUMIF(Ledger!I:I,A15,Ledger!J:J)</f>
        <v>13</v>
      </c>
      <c r="J15" s="58">
        <f>SUMIF(Ledger!I:I,B15,Ledger!K:K)</f>
        <v>545.9</v>
      </c>
      <c r="K15" s="33">
        <f t="shared" si="1"/>
        <v>-532.9</v>
      </c>
      <c r="L15" s="33"/>
      <c r="M15" s="40">
        <f t="shared" si="2"/>
        <v>-1232.9000000000001</v>
      </c>
      <c r="N15" s="210" t="s">
        <v>370</v>
      </c>
      <c r="O15" s="142" t="s">
        <v>370</v>
      </c>
      <c r="P15" s="65"/>
    </row>
    <row r="16" spans="1:16" s="41" customFormat="1" x14ac:dyDescent="0.15">
      <c r="A16" s="35" t="s">
        <v>167</v>
      </c>
      <c r="B16" s="36" t="s">
        <v>172</v>
      </c>
      <c r="C16" s="37" t="s">
        <v>28</v>
      </c>
      <c r="D16" s="37"/>
      <c r="E16" s="38">
        <v>3500</v>
      </c>
      <c r="F16" s="39">
        <v>0</v>
      </c>
      <c r="G16" s="39">
        <f t="shared" si="0"/>
        <v>3500</v>
      </c>
      <c r="H16" s="38"/>
      <c r="I16" s="31">
        <f>SUMIF(Ledger!I:I,A16,Ledger!J:J)</f>
        <v>1587</v>
      </c>
      <c r="J16" s="58">
        <f>SUMIF(Ledger!I:I,B16,Ledger!K:K)</f>
        <v>0</v>
      </c>
      <c r="K16" s="33">
        <f t="shared" si="1"/>
        <v>1587</v>
      </c>
      <c r="L16" s="33"/>
      <c r="M16" s="40">
        <f t="shared" si="2"/>
        <v>-1913</v>
      </c>
      <c r="N16" s="210" t="s">
        <v>370</v>
      </c>
      <c r="O16" s="142"/>
      <c r="P16" s="65"/>
    </row>
    <row r="17" spans="1:16" s="41" customFormat="1" x14ac:dyDescent="0.15">
      <c r="A17" s="35" t="s">
        <v>168</v>
      </c>
      <c r="B17" s="36" t="s">
        <v>173</v>
      </c>
      <c r="C17" s="37" t="s">
        <v>142</v>
      </c>
      <c r="D17" s="37"/>
      <c r="E17" s="38">
        <v>1500</v>
      </c>
      <c r="F17" s="39">
        <v>0</v>
      </c>
      <c r="G17" s="39">
        <f t="shared" si="0"/>
        <v>1500</v>
      </c>
      <c r="H17" s="38"/>
      <c r="I17" s="31">
        <f>SUMIF(Ledger!I:I,A17,Ledger!J:J)</f>
        <v>1044.78</v>
      </c>
      <c r="J17" s="58">
        <f>SUMIF(Ledger!I:I,B17,Ledger!K:K)</f>
        <v>0</v>
      </c>
      <c r="K17" s="33">
        <f t="shared" si="1"/>
        <v>1044.78</v>
      </c>
      <c r="L17" s="33"/>
      <c r="M17" s="40">
        <f t="shared" si="2"/>
        <v>-455.22</v>
      </c>
      <c r="N17" s="210"/>
      <c r="O17" s="142"/>
      <c r="P17" s="65"/>
    </row>
    <row r="18" spans="1:16" s="41" customFormat="1" x14ac:dyDescent="0.15">
      <c r="A18" s="35" t="s">
        <v>169</v>
      </c>
      <c r="B18" s="36" t="s">
        <v>174</v>
      </c>
      <c r="C18" s="37" t="s">
        <v>128</v>
      </c>
      <c r="D18" s="37"/>
      <c r="E18" s="38">
        <v>3200</v>
      </c>
      <c r="F18" s="39">
        <v>2700</v>
      </c>
      <c r="G18" s="39">
        <f t="shared" si="0"/>
        <v>500</v>
      </c>
      <c r="H18" s="38"/>
      <c r="I18" s="31">
        <f>SUMIF(Ledger!I:I,A18,Ledger!J:J)</f>
        <v>2361.5</v>
      </c>
      <c r="J18" s="58">
        <f>SUMIF(Ledger!I:I,B18,Ledger!K:K)</f>
        <v>1899.6</v>
      </c>
      <c r="K18" s="33">
        <f t="shared" si="1"/>
        <v>461.90000000000009</v>
      </c>
      <c r="L18" s="33"/>
      <c r="M18" s="40">
        <f t="shared" si="2"/>
        <v>-38.099999999999909</v>
      </c>
      <c r="N18" s="210" t="s">
        <v>370</v>
      </c>
      <c r="O18" s="142"/>
      <c r="P18" s="65"/>
    </row>
    <row r="19" spans="1:16" s="41" customFormat="1" x14ac:dyDescent="0.15">
      <c r="A19" s="35" t="s">
        <v>296</v>
      </c>
      <c r="B19" s="36" t="s">
        <v>297</v>
      </c>
      <c r="C19" s="37" t="s">
        <v>273</v>
      </c>
      <c r="D19" s="37"/>
      <c r="E19" s="38">
        <v>150</v>
      </c>
      <c r="F19" s="39">
        <v>0</v>
      </c>
      <c r="G19" s="39">
        <f t="shared" si="0"/>
        <v>150</v>
      </c>
      <c r="H19" s="38"/>
      <c r="I19" s="198">
        <f>SUMIF(Ledger!I:I,A19,Ledger!J:J)</f>
        <v>244.28000000000003</v>
      </c>
      <c r="J19" s="199">
        <f>SUMIF(Ledger!I:I,B19,Ledger!K:K)</f>
        <v>0</v>
      </c>
      <c r="K19" s="33">
        <f t="shared" si="1"/>
        <v>244.28000000000003</v>
      </c>
      <c r="L19" s="33"/>
      <c r="M19" s="40">
        <f t="shared" si="2"/>
        <v>94.28000000000003</v>
      </c>
      <c r="N19" s="210"/>
      <c r="O19" s="142"/>
      <c r="P19" s="65" t="s">
        <v>370</v>
      </c>
    </row>
    <row r="20" spans="1:16" s="55" customFormat="1" x14ac:dyDescent="0.15">
      <c r="A20" s="16"/>
      <c r="B20" s="17"/>
      <c r="C20" s="46" t="s">
        <v>33</v>
      </c>
      <c r="D20" s="46"/>
      <c r="E20" s="47">
        <f>SUM(E14:E19)</f>
        <v>17050</v>
      </c>
      <c r="F20" s="48">
        <f>SUM(F14:F19)</f>
        <v>2700</v>
      </c>
      <c r="G20" s="48">
        <f>SUM(G14:G18)</f>
        <v>14200</v>
      </c>
      <c r="H20" s="49"/>
      <c r="I20" s="51">
        <f>SUM(I14:I19)</f>
        <v>18629.599999999999</v>
      </c>
      <c r="J20" s="50">
        <f>SUM(J14:J18)</f>
        <v>2607.21</v>
      </c>
      <c r="K20" s="52">
        <f>SUM(K14:K18)</f>
        <v>15778.110000000002</v>
      </c>
      <c r="L20" s="53"/>
      <c r="M20" s="54">
        <f t="shared" si="2"/>
        <v>1578.1100000000024</v>
      </c>
      <c r="N20" s="211"/>
      <c r="O20" s="142"/>
      <c r="P20" s="65"/>
    </row>
    <row r="21" spans="1:16" ht="8.25" customHeight="1" x14ac:dyDescent="0.15">
      <c r="A21" s="108"/>
      <c r="B21" s="89"/>
      <c r="C21" s="3"/>
      <c r="D21" s="3"/>
      <c r="E21" s="58"/>
      <c r="F21" s="58"/>
      <c r="G21" s="58"/>
      <c r="H21" s="31"/>
      <c r="I21" s="31"/>
      <c r="J21" s="58"/>
      <c r="K21" s="59"/>
      <c r="L21" s="33"/>
      <c r="M21" s="40"/>
      <c r="N21" s="209"/>
      <c r="O21" s="142"/>
      <c r="P21" s="65"/>
    </row>
    <row r="22" spans="1:16" ht="13" x14ac:dyDescent="0.15">
      <c r="A22" s="189" t="s">
        <v>251</v>
      </c>
      <c r="B22" s="190" t="s">
        <v>34</v>
      </c>
      <c r="C22" s="27" t="s">
        <v>35</v>
      </c>
      <c r="D22" s="28"/>
      <c r="E22" s="29"/>
      <c r="F22" s="30"/>
      <c r="G22" s="30"/>
      <c r="H22" s="31"/>
      <c r="I22" s="29"/>
      <c r="J22" s="30"/>
      <c r="K22" s="32"/>
      <c r="L22" s="33"/>
      <c r="M22" s="60"/>
      <c r="N22" s="209"/>
      <c r="O22" s="142"/>
      <c r="P22" s="65"/>
    </row>
    <row r="23" spans="1:16" s="41" customFormat="1" x14ac:dyDescent="0.15">
      <c r="A23" s="35" t="s">
        <v>175</v>
      </c>
      <c r="B23" s="36" t="s">
        <v>182</v>
      </c>
      <c r="C23" s="37" t="s">
        <v>37</v>
      </c>
      <c r="D23" s="37"/>
      <c r="E23" s="64"/>
      <c r="F23" s="65">
        <v>200</v>
      </c>
      <c r="G23" s="65">
        <f t="shared" ref="G23:G52" si="3">E23-F23</f>
        <v>-200</v>
      </c>
      <c r="H23" s="64"/>
      <c r="I23" s="31">
        <f>SUMIF(Ledger!I:I,A23,Ledger!J:J)</f>
        <v>0</v>
      </c>
      <c r="J23" s="58">
        <f>SUMIF(Ledger!I:I,B23,Ledger!K:K)</f>
        <v>0</v>
      </c>
      <c r="K23" s="66">
        <f>I23-J23</f>
        <v>0</v>
      </c>
      <c r="L23" s="66"/>
      <c r="M23" s="40">
        <f>K23-G23</f>
        <v>200</v>
      </c>
      <c r="N23" s="210"/>
      <c r="O23" s="142"/>
      <c r="P23" s="65"/>
    </row>
    <row r="24" spans="1:16" s="41" customFormat="1" x14ac:dyDescent="0.15">
      <c r="A24" s="35" t="s">
        <v>176</v>
      </c>
      <c r="B24" s="36" t="s">
        <v>181</v>
      </c>
      <c r="C24" s="37" t="s">
        <v>39</v>
      </c>
      <c r="D24" s="37"/>
      <c r="E24" s="64"/>
      <c r="F24" s="65"/>
      <c r="G24" s="65"/>
      <c r="H24" s="64"/>
      <c r="I24" s="64"/>
      <c r="J24" s="65"/>
      <c r="K24" s="66"/>
      <c r="L24" s="66"/>
      <c r="M24" s="40"/>
      <c r="N24" s="210"/>
      <c r="O24" s="142"/>
      <c r="P24" s="65"/>
    </row>
    <row r="25" spans="1:16" s="75" customFormat="1" x14ac:dyDescent="0.15">
      <c r="A25" s="192" t="s">
        <v>177</v>
      </c>
      <c r="B25" s="68" t="s">
        <v>183</v>
      </c>
      <c r="C25" s="69" t="s">
        <v>41</v>
      </c>
      <c r="D25" s="70"/>
      <c r="E25" s="71"/>
      <c r="F25" s="72">
        <v>2000</v>
      </c>
      <c r="G25" s="72">
        <f t="shared" si="3"/>
        <v>-2000</v>
      </c>
      <c r="H25" s="71"/>
      <c r="I25" s="71">
        <f>SUMIF(Ledger!I:I,A25,Ledger!J:J)</f>
        <v>0</v>
      </c>
      <c r="J25" s="72">
        <f>SUMIF(Ledger!I:I,B25,Ledger!K:K)</f>
        <v>35</v>
      </c>
      <c r="K25" s="73">
        <f t="shared" ref="K25:K52" si="4">I25-J25</f>
        <v>-35</v>
      </c>
      <c r="L25" s="73"/>
      <c r="M25" s="74">
        <f t="shared" ref="M25:M35" si="5">K25-G25</f>
        <v>1965</v>
      </c>
      <c r="N25" s="212"/>
      <c r="O25" s="213"/>
      <c r="P25" s="155"/>
    </row>
    <row r="26" spans="1:16" s="75" customFormat="1" x14ac:dyDescent="0.15">
      <c r="A26" s="192" t="s">
        <v>178</v>
      </c>
      <c r="B26" s="68" t="s">
        <v>184</v>
      </c>
      <c r="C26" s="69" t="s">
        <v>43</v>
      </c>
      <c r="D26" s="70"/>
      <c r="E26" s="71"/>
      <c r="F26" s="72">
        <v>200</v>
      </c>
      <c r="G26" s="72">
        <f t="shared" si="3"/>
        <v>-200</v>
      </c>
      <c r="H26" s="71"/>
      <c r="I26" s="71">
        <f>SUMIF(Ledger!I:I,A26,Ledger!J:J)</f>
        <v>0</v>
      </c>
      <c r="J26" s="72">
        <f>SUMIF(Ledger!I:I,B26,Ledger!K:K)</f>
        <v>0</v>
      </c>
      <c r="K26" s="73">
        <f t="shared" si="4"/>
        <v>0</v>
      </c>
      <c r="L26" s="73"/>
      <c r="M26" s="74">
        <f t="shared" si="5"/>
        <v>200</v>
      </c>
      <c r="N26" s="212"/>
      <c r="O26" s="213" t="s">
        <v>370</v>
      </c>
      <c r="P26" s="155"/>
    </row>
    <row r="27" spans="1:16" s="75" customFormat="1" x14ac:dyDescent="0.15">
      <c r="A27" s="192" t="s">
        <v>179</v>
      </c>
      <c r="B27" s="68" t="s">
        <v>88</v>
      </c>
      <c r="C27" s="69" t="s">
        <v>134</v>
      </c>
      <c r="D27" s="70"/>
      <c r="E27" s="71"/>
      <c r="F27" s="72">
        <v>1000</v>
      </c>
      <c r="G27" s="72">
        <f t="shared" si="3"/>
        <v>-1000</v>
      </c>
      <c r="H27" s="71"/>
      <c r="I27" s="71">
        <f>SUMIF(Ledger!I:I,A27,Ledger!J:J)</f>
        <v>0</v>
      </c>
      <c r="J27" s="72">
        <f>SUMIF(Ledger!I:I,B27,Ledger!K:K)</f>
        <v>898.5</v>
      </c>
      <c r="K27" s="73">
        <f t="shared" si="4"/>
        <v>-898.5</v>
      </c>
      <c r="L27" s="73"/>
      <c r="M27" s="74">
        <f t="shared" si="5"/>
        <v>101.5</v>
      </c>
      <c r="N27" s="212"/>
      <c r="O27" s="213"/>
      <c r="P27" s="155"/>
    </row>
    <row r="28" spans="1:16" s="75" customFormat="1" x14ac:dyDescent="0.15">
      <c r="A28" s="192" t="s">
        <v>180</v>
      </c>
      <c r="B28" s="68" t="s">
        <v>38</v>
      </c>
      <c r="C28" s="69" t="s">
        <v>45</v>
      </c>
      <c r="D28" s="70"/>
      <c r="E28" s="71"/>
      <c r="F28" s="72">
        <v>500</v>
      </c>
      <c r="G28" s="72">
        <f t="shared" si="3"/>
        <v>-500</v>
      </c>
      <c r="H28" s="71"/>
      <c r="I28" s="71">
        <f>SUMIF(Ledger!I:I,A28,Ledger!J:J)</f>
        <v>0</v>
      </c>
      <c r="J28" s="72">
        <f>SUMIF(Ledger!I:I,B28,Ledger!K:K)</f>
        <v>0</v>
      </c>
      <c r="K28" s="73">
        <f t="shared" si="4"/>
        <v>0</v>
      </c>
      <c r="L28" s="73"/>
      <c r="M28" s="74">
        <f t="shared" si="5"/>
        <v>500</v>
      </c>
      <c r="N28" s="212"/>
      <c r="O28" s="213"/>
      <c r="P28" s="155"/>
    </row>
    <row r="29" spans="1:16" s="41" customFormat="1" x14ac:dyDescent="0.15">
      <c r="A29" s="35"/>
      <c r="B29" s="36"/>
      <c r="C29" s="37" t="s">
        <v>46</v>
      </c>
      <c r="D29" s="37"/>
      <c r="E29" s="64"/>
      <c r="F29" s="65">
        <f>SUM(F25:F28)</f>
        <v>3700</v>
      </c>
      <c r="G29" s="65">
        <f t="shared" si="3"/>
        <v>-3700</v>
      </c>
      <c r="H29" s="64"/>
      <c r="I29" s="31">
        <f>SUM(I25:I28)</f>
        <v>0</v>
      </c>
      <c r="J29" s="58">
        <f>SUM(J25:J28)</f>
        <v>933.5</v>
      </c>
      <c r="K29" s="66">
        <f>SUM(K25:K28)</f>
        <v>-933.5</v>
      </c>
      <c r="L29" s="66"/>
      <c r="M29" s="40">
        <f t="shared" si="5"/>
        <v>2766.5</v>
      </c>
      <c r="N29" s="210"/>
      <c r="O29" s="142"/>
      <c r="P29" s="65"/>
    </row>
    <row r="30" spans="1:16" s="41" customFormat="1" x14ac:dyDescent="0.15">
      <c r="A30" s="35" t="s">
        <v>185</v>
      </c>
      <c r="B30" s="36" t="s">
        <v>204</v>
      </c>
      <c r="C30" s="37" t="s">
        <v>48</v>
      </c>
      <c r="D30" s="37"/>
      <c r="E30" s="64"/>
      <c r="F30" s="65">
        <v>25</v>
      </c>
      <c r="G30" s="65">
        <f t="shared" si="3"/>
        <v>-25</v>
      </c>
      <c r="H30" s="64"/>
      <c r="I30" s="31">
        <f>SUMIF(Ledger!I:I,A30,Ledger!J:J)</f>
        <v>0</v>
      </c>
      <c r="J30" s="58">
        <f>SUMIF(Ledger!I:I,B30,Ledger!K:K)</f>
        <v>0</v>
      </c>
      <c r="K30" s="66">
        <f t="shared" si="4"/>
        <v>0</v>
      </c>
      <c r="L30" s="66"/>
      <c r="M30" s="40">
        <f t="shared" si="5"/>
        <v>25</v>
      </c>
      <c r="N30" s="210"/>
      <c r="O30" s="142" t="s">
        <v>370</v>
      </c>
      <c r="P30" s="65" t="s">
        <v>370</v>
      </c>
    </row>
    <row r="31" spans="1:16" s="41" customFormat="1" x14ac:dyDescent="0.15">
      <c r="A31" s="35" t="s">
        <v>186</v>
      </c>
      <c r="B31" s="36" t="s">
        <v>205</v>
      </c>
      <c r="C31" s="37" t="s">
        <v>50</v>
      </c>
      <c r="D31" s="37"/>
      <c r="E31" s="64">
        <v>200</v>
      </c>
      <c r="F31" s="65">
        <v>200</v>
      </c>
      <c r="G31" s="65">
        <f t="shared" si="3"/>
        <v>0</v>
      </c>
      <c r="H31" s="64"/>
      <c r="I31" s="31">
        <f>SUMIF(Ledger!I:I,A31,Ledger!J:J)</f>
        <v>104</v>
      </c>
      <c r="J31" s="58">
        <f>SUMIF(Ledger!I:I,B31,Ledger!K:K)</f>
        <v>41.54</v>
      </c>
      <c r="K31" s="66">
        <f t="shared" si="4"/>
        <v>62.46</v>
      </c>
      <c r="L31" s="66"/>
      <c r="M31" s="40">
        <f t="shared" si="5"/>
        <v>62.46</v>
      </c>
      <c r="N31" s="210" t="s">
        <v>370</v>
      </c>
      <c r="O31" s="142" t="s">
        <v>370</v>
      </c>
      <c r="P31" s="65"/>
    </row>
    <row r="32" spans="1:16" s="41" customFormat="1" x14ac:dyDescent="0.15">
      <c r="A32" s="35" t="s">
        <v>187</v>
      </c>
      <c r="B32" s="36" t="s">
        <v>206</v>
      </c>
      <c r="C32" s="37" t="s">
        <v>272</v>
      </c>
      <c r="D32" s="37"/>
      <c r="E32" s="64"/>
      <c r="F32" s="65">
        <v>300</v>
      </c>
      <c r="G32" s="65">
        <f t="shared" si="3"/>
        <v>-300</v>
      </c>
      <c r="H32" s="64"/>
      <c r="I32" s="31">
        <f>SUMIF(Ledger!I:I,A32,Ledger!J:J)</f>
        <v>0</v>
      </c>
      <c r="J32" s="58">
        <f>SUMIF(Ledger!I:I,B32,Ledger!K:K)</f>
        <v>93.65</v>
      </c>
      <c r="K32" s="66">
        <f t="shared" si="4"/>
        <v>-93.65</v>
      </c>
      <c r="L32" s="66"/>
      <c r="M32" s="40">
        <f t="shared" si="5"/>
        <v>206.35</v>
      </c>
      <c r="N32" s="210"/>
      <c r="O32" s="142" t="s">
        <v>370</v>
      </c>
      <c r="P32" s="65" t="s">
        <v>370</v>
      </c>
    </row>
    <row r="33" spans="1:16" s="41" customFormat="1" x14ac:dyDescent="0.15">
      <c r="A33" s="35" t="s">
        <v>188</v>
      </c>
      <c r="B33" s="36" t="s">
        <v>207</v>
      </c>
      <c r="C33" s="37" t="s">
        <v>53</v>
      </c>
      <c r="D33" s="37"/>
      <c r="E33" s="64"/>
      <c r="F33" s="65">
        <v>200</v>
      </c>
      <c r="G33" s="65">
        <f t="shared" si="3"/>
        <v>-200</v>
      </c>
      <c r="H33" s="64"/>
      <c r="I33" s="31">
        <f>SUMIF(Ledger!I:I,A33,Ledger!J:J)</f>
        <v>0</v>
      </c>
      <c r="J33" s="58">
        <f>SUMIF(Ledger!I:I,B33,Ledger!K:K)</f>
        <v>0</v>
      </c>
      <c r="K33" s="66">
        <f t="shared" si="4"/>
        <v>0</v>
      </c>
      <c r="L33" s="66"/>
      <c r="M33" s="40">
        <f t="shared" si="5"/>
        <v>200</v>
      </c>
      <c r="N33" s="210"/>
      <c r="O33" s="142"/>
      <c r="P33" s="65"/>
    </row>
    <row r="34" spans="1:16" s="41" customFormat="1" x14ac:dyDescent="0.15">
      <c r="A34" s="35" t="s">
        <v>189</v>
      </c>
      <c r="B34" s="36" t="s">
        <v>208</v>
      </c>
      <c r="C34" s="37" t="s">
        <v>55</v>
      </c>
      <c r="D34" s="37"/>
      <c r="E34" s="64"/>
      <c r="F34" s="65">
        <v>250</v>
      </c>
      <c r="G34" s="65">
        <f t="shared" si="3"/>
        <v>-250</v>
      </c>
      <c r="H34" s="64"/>
      <c r="I34" s="31">
        <f>SUMIF(Ledger!I:I,A34,Ledger!J:J)</f>
        <v>0</v>
      </c>
      <c r="J34" s="58">
        <f>SUMIF(Ledger!I:I,B34,Ledger!K:K)</f>
        <v>0</v>
      </c>
      <c r="K34" s="66">
        <f t="shared" si="4"/>
        <v>0</v>
      </c>
      <c r="L34" s="66"/>
      <c r="M34" s="40">
        <f t="shared" si="5"/>
        <v>250</v>
      </c>
      <c r="N34" s="210"/>
      <c r="O34" s="142"/>
      <c r="P34" s="65"/>
    </row>
    <row r="35" spans="1:16" s="41" customFormat="1" x14ac:dyDescent="0.15">
      <c r="A35" s="35" t="s">
        <v>190</v>
      </c>
      <c r="B35" s="36" t="s">
        <v>209</v>
      </c>
      <c r="C35" s="37" t="s">
        <v>56</v>
      </c>
      <c r="D35" s="37"/>
      <c r="E35" s="64"/>
      <c r="F35" s="65">
        <v>700</v>
      </c>
      <c r="G35" s="65">
        <f t="shared" si="3"/>
        <v>-700</v>
      </c>
      <c r="H35" s="64"/>
      <c r="I35" s="31">
        <f>SUMIF(Ledger!I:I,A35,Ledger!J:J)</f>
        <v>0</v>
      </c>
      <c r="J35" s="58">
        <f>SUMIF(Ledger!I:I,B35,Ledger!K:K)</f>
        <v>0</v>
      </c>
      <c r="K35" s="66">
        <f t="shared" si="4"/>
        <v>0</v>
      </c>
      <c r="L35" s="66"/>
      <c r="M35" s="40">
        <f t="shared" si="5"/>
        <v>700</v>
      </c>
      <c r="N35" s="210"/>
      <c r="O35" s="142"/>
      <c r="P35" s="65"/>
    </row>
    <row r="36" spans="1:16" s="41" customFormat="1" x14ac:dyDescent="0.15">
      <c r="A36" s="35" t="s">
        <v>191</v>
      </c>
      <c r="B36" s="36" t="s">
        <v>210</v>
      </c>
      <c r="C36" s="37" t="s">
        <v>58</v>
      </c>
      <c r="D36" s="37"/>
      <c r="E36" s="64"/>
      <c r="F36" s="65"/>
      <c r="G36" s="65"/>
      <c r="H36" s="64"/>
      <c r="I36" s="64"/>
      <c r="J36" s="65"/>
      <c r="K36" s="66"/>
      <c r="L36" s="66"/>
      <c r="M36" s="40"/>
      <c r="N36" s="210"/>
      <c r="O36" s="142"/>
      <c r="P36" s="65"/>
    </row>
    <row r="37" spans="1:16" s="75" customFormat="1" x14ac:dyDescent="0.15">
      <c r="A37" s="192" t="s">
        <v>223</v>
      </c>
      <c r="B37" s="68" t="s">
        <v>226</v>
      </c>
      <c r="C37" s="69" t="s">
        <v>60</v>
      </c>
      <c r="D37" s="70"/>
      <c r="E37" s="71"/>
      <c r="F37" s="72">
        <v>1000</v>
      </c>
      <c r="G37" s="72">
        <f t="shared" si="3"/>
        <v>-1000</v>
      </c>
      <c r="H37" s="71"/>
      <c r="I37" s="71">
        <f>SUMIF(Ledger!I:I,A37,Ledger!J:J)</f>
        <v>0</v>
      </c>
      <c r="J37" s="72">
        <f>SUMIF(Ledger!I:I,B37,Ledger!K:K)</f>
        <v>0</v>
      </c>
      <c r="K37" s="73">
        <f t="shared" si="4"/>
        <v>0</v>
      </c>
      <c r="L37" s="73"/>
      <c r="M37" s="74">
        <f t="shared" ref="M37:M53" si="6">K37-G37</f>
        <v>1000</v>
      </c>
      <c r="N37" s="212"/>
      <c r="O37" s="213"/>
      <c r="P37" s="155"/>
    </row>
    <row r="38" spans="1:16" s="75" customFormat="1" x14ac:dyDescent="0.15">
      <c r="A38" s="192" t="s">
        <v>224</v>
      </c>
      <c r="B38" s="68" t="s">
        <v>227</v>
      </c>
      <c r="C38" s="69" t="s">
        <v>62</v>
      </c>
      <c r="D38" s="70"/>
      <c r="E38" s="71"/>
      <c r="F38" s="72">
        <v>5375</v>
      </c>
      <c r="G38" s="72">
        <f t="shared" si="3"/>
        <v>-5375</v>
      </c>
      <c r="H38" s="71"/>
      <c r="I38" s="71">
        <f>SUMIF(Ledger!I:I,A38,Ledger!J:J)</f>
        <v>0</v>
      </c>
      <c r="J38" s="72">
        <f>SUMIF(Ledger!I:I,B38,Ledger!K:K)</f>
        <v>2255</v>
      </c>
      <c r="K38" s="73">
        <f t="shared" si="4"/>
        <v>-2255</v>
      </c>
      <c r="L38" s="73"/>
      <c r="M38" s="74">
        <f t="shared" si="6"/>
        <v>3120</v>
      </c>
      <c r="N38" s="212"/>
      <c r="O38" s="213"/>
      <c r="P38" s="155"/>
    </row>
    <row r="39" spans="1:16" s="75" customFormat="1" x14ac:dyDescent="0.15">
      <c r="A39" s="192" t="s">
        <v>225</v>
      </c>
      <c r="B39" s="68" t="s">
        <v>228</v>
      </c>
      <c r="C39" s="69" t="s">
        <v>135</v>
      </c>
      <c r="D39" s="70"/>
      <c r="E39" s="71"/>
      <c r="F39" s="72">
        <v>2000</v>
      </c>
      <c r="G39" s="72">
        <f t="shared" si="3"/>
        <v>-2000</v>
      </c>
      <c r="H39" s="71"/>
      <c r="I39" s="71">
        <f>SUMIF(Ledger!I:I,A39,Ledger!J:J)</f>
        <v>0</v>
      </c>
      <c r="J39" s="72">
        <f>SUMIF(Ledger!I:I,B39,Ledger!K:K)</f>
        <v>1200</v>
      </c>
      <c r="K39" s="73">
        <f t="shared" si="4"/>
        <v>-1200</v>
      </c>
      <c r="L39" s="73"/>
      <c r="M39" s="74">
        <f t="shared" si="6"/>
        <v>800</v>
      </c>
      <c r="N39" s="212"/>
      <c r="O39" s="213" t="s">
        <v>370</v>
      </c>
      <c r="P39" s="155"/>
    </row>
    <row r="40" spans="1:16" s="41" customFormat="1" x14ac:dyDescent="0.15">
      <c r="A40" s="35"/>
      <c r="B40" s="36"/>
      <c r="C40" s="37" t="s">
        <v>63</v>
      </c>
      <c r="D40" s="37"/>
      <c r="E40" s="64"/>
      <c r="F40" s="65">
        <f>SUM(F37:F39)</f>
        <v>8375</v>
      </c>
      <c r="G40" s="65">
        <f t="shared" si="3"/>
        <v>-8375</v>
      </c>
      <c r="H40" s="64"/>
      <c r="I40" s="31">
        <f>SUM(I37:I39)</f>
        <v>0</v>
      </c>
      <c r="J40" s="58">
        <f>SUM(J37:J39)</f>
        <v>3455</v>
      </c>
      <c r="K40" s="66">
        <f>SUM(K37:K39)</f>
        <v>-3455</v>
      </c>
      <c r="L40" s="66"/>
      <c r="M40" s="40">
        <f t="shared" si="6"/>
        <v>4920</v>
      </c>
      <c r="N40" s="210"/>
      <c r="O40" s="142"/>
      <c r="P40" s="65"/>
    </row>
    <row r="41" spans="1:16" s="41" customFormat="1" x14ac:dyDescent="0.15">
      <c r="A41" s="35" t="s">
        <v>192</v>
      </c>
      <c r="B41" s="36" t="s">
        <v>211</v>
      </c>
      <c r="C41" s="37" t="s">
        <v>298</v>
      </c>
      <c r="D41" s="37"/>
      <c r="E41" s="64"/>
      <c r="F41" s="65">
        <v>1700</v>
      </c>
      <c r="G41" s="65">
        <f t="shared" si="3"/>
        <v>-1700</v>
      </c>
      <c r="H41" s="64"/>
      <c r="I41" s="31">
        <f>SUMIF(Ledger!I:I,A41,Ledger!J:J)</f>
        <v>0</v>
      </c>
      <c r="J41" s="58">
        <f>SUMIF(Ledger!I:I,B41,Ledger!K:K)</f>
        <v>1611.1399999999999</v>
      </c>
      <c r="K41" s="66">
        <f t="shared" si="4"/>
        <v>-1611.1399999999999</v>
      </c>
      <c r="L41" s="66"/>
      <c r="M41" s="40">
        <f t="shared" si="6"/>
        <v>88.860000000000127</v>
      </c>
      <c r="N41" s="210"/>
      <c r="O41" s="142" t="s">
        <v>370</v>
      </c>
      <c r="P41" s="65" t="s">
        <v>370</v>
      </c>
    </row>
    <row r="42" spans="1:16" s="41" customFormat="1" x14ac:dyDescent="0.15">
      <c r="A42" s="35" t="s">
        <v>193</v>
      </c>
      <c r="B42" s="36" t="s">
        <v>212</v>
      </c>
      <c r="C42" s="37" t="s">
        <v>69</v>
      </c>
      <c r="D42" s="37"/>
      <c r="E42" s="64"/>
      <c r="F42" s="65">
        <v>1300</v>
      </c>
      <c r="G42" s="65">
        <f t="shared" si="3"/>
        <v>-1300</v>
      </c>
      <c r="H42" s="64"/>
      <c r="I42" s="31">
        <f>SUMIF(Ledger!I:I,A42,Ledger!J:J)</f>
        <v>0</v>
      </c>
      <c r="J42" s="58">
        <f>SUMIF(Ledger!I:I,B42,Ledger!K:K)</f>
        <v>900</v>
      </c>
      <c r="K42" s="66">
        <f t="shared" si="4"/>
        <v>-900</v>
      </c>
      <c r="L42" s="66"/>
      <c r="M42" s="40">
        <f t="shared" si="6"/>
        <v>400</v>
      </c>
      <c r="N42" s="210"/>
      <c r="O42" s="142" t="s">
        <v>370</v>
      </c>
      <c r="P42" s="65" t="s">
        <v>370</v>
      </c>
    </row>
    <row r="43" spans="1:16" s="41" customFormat="1" x14ac:dyDescent="0.15">
      <c r="A43" s="35" t="s">
        <v>194</v>
      </c>
      <c r="B43" s="36" t="s">
        <v>213</v>
      </c>
      <c r="C43" s="37" t="s">
        <v>71</v>
      </c>
      <c r="D43" s="37"/>
      <c r="E43" s="64"/>
      <c r="F43" s="65">
        <v>200</v>
      </c>
      <c r="G43" s="65">
        <f t="shared" si="3"/>
        <v>-200</v>
      </c>
      <c r="H43" s="64"/>
      <c r="I43" s="31">
        <f>SUMIF(Ledger!I:I,A43,Ledger!J:J)</f>
        <v>0</v>
      </c>
      <c r="J43" s="58">
        <f>SUMIF(Ledger!I:I,B43,Ledger!K:K)</f>
        <v>246.51</v>
      </c>
      <c r="K43" s="66">
        <f t="shared" si="4"/>
        <v>-246.51</v>
      </c>
      <c r="L43" s="66"/>
      <c r="M43" s="40">
        <f t="shared" si="6"/>
        <v>-46.509999999999991</v>
      </c>
      <c r="N43" s="210"/>
      <c r="O43" s="142"/>
      <c r="P43" s="65"/>
    </row>
    <row r="44" spans="1:16" s="41" customFormat="1" x14ac:dyDescent="0.15">
      <c r="A44" s="35" t="s">
        <v>195</v>
      </c>
      <c r="B44" s="36" t="s">
        <v>214</v>
      </c>
      <c r="C44" s="37" t="s">
        <v>73</v>
      </c>
      <c r="D44" s="37"/>
      <c r="E44" s="64">
        <v>3500</v>
      </c>
      <c r="F44" s="65">
        <v>3900</v>
      </c>
      <c r="G44" s="65">
        <f t="shared" si="3"/>
        <v>-400</v>
      </c>
      <c r="H44" s="64"/>
      <c r="I44" s="31">
        <f>SUMIF(Ledger!I:I,A44,Ledger!J:J)</f>
        <v>1055.4900000000002</v>
      </c>
      <c r="J44" s="58">
        <f>SUMIF(Ledger!I:I,B44,Ledger!K:K)</f>
        <v>0</v>
      </c>
      <c r="K44" s="66">
        <f t="shared" si="4"/>
        <v>1055.4900000000002</v>
      </c>
      <c r="L44" s="66"/>
      <c r="M44" s="40">
        <f t="shared" si="6"/>
        <v>1455.4900000000002</v>
      </c>
      <c r="N44" s="210"/>
      <c r="O44" s="142"/>
      <c r="P44" s="65"/>
    </row>
    <row r="45" spans="1:16" s="41" customFormat="1" x14ac:dyDescent="0.15">
      <c r="A45" s="35" t="s">
        <v>196</v>
      </c>
      <c r="B45" s="36" t="s">
        <v>215</v>
      </c>
      <c r="C45" s="37" t="s">
        <v>75</v>
      </c>
      <c r="D45" s="37"/>
      <c r="E45" s="64"/>
      <c r="F45" s="65">
        <v>250</v>
      </c>
      <c r="G45" s="65">
        <f t="shared" si="3"/>
        <v>-250</v>
      </c>
      <c r="H45" s="64"/>
      <c r="I45" s="31">
        <f>SUMIF(Ledger!I:I,A45,Ledger!J:J)</f>
        <v>0</v>
      </c>
      <c r="J45" s="58">
        <f>SUMIF(Ledger!I:I,B45,Ledger!K:K)</f>
        <v>0</v>
      </c>
      <c r="K45" s="66">
        <f t="shared" si="4"/>
        <v>0</v>
      </c>
      <c r="L45" s="66"/>
      <c r="M45" s="40">
        <f t="shared" si="6"/>
        <v>250</v>
      </c>
      <c r="N45" s="210"/>
      <c r="O45" s="142"/>
      <c r="P45" s="65"/>
    </row>
    <row r="46" spans="1:16" s="41" customFormat="1" x14ac:dyDescent="0.15">
      <c r="A46" s="35" t="s">
        <v>197</v>
      </c>
      <c r="B46" s="36" t="s">
        <v>216</v>
      </c>
      <c r="C46" s="37" t="s">
        <v>79</v>
      </c>
      <c r="D46" s="37"/>
      <c r="E46" s="64"/>
      <c r="F46" s="65">
        <v>1500</v>
      </c>
      <c r="G46" s="65">
        <f t="shared" si="3"/>
        <v>-1500</v>
      </c>
      <c r="H46" s="64"/>
      <c r="I46" s="31">
        <f>SUMIF(Ledger!I:I,A46,Ledger!J:J)</f>
        <v>0</v>
      </c>
      <c r="J46" s="58">
        <f>SUMIF(Ledger!I:I,B46,Ledger!K:K)</f>
        <v>500.01</v>
      </c>
      <c r="K46" s="66">
        <f t="shared" si="4"/>
        <v>-500.01</v>
      </c>
      <c r="L46" s="66"/>
      <c r="M46" s="40">
        <f t="shared" si="6"/>
        <v>999.99</v>
      </c>
      <c r="N46" s="210"/>
      <c r="O46" s="142"/>
      <c r="P46" s="65"/>
    </row>
    <row r="47" spans="1:16" s="41" customFormat="1" x14ac:dyDescent="0.15">
      <c r="A47" s="35" t="s">
        <v>198</v>
      </c>
      <c r="B47" s="36" t="s">
        <v>217</v>
      </c>
      <c r="C47" s="37" t="s">
        <v>81</v>
      </c>
      <c r="D47" s="37"/>
      <c r="E47" s="64"/>
      <c r="F47" s="65">
        <v>4150</v>
      </c>
      <c r="G47" s="65">
        <f t="shared" si="3"/>
        <v>-4150</v>
      </c>
      <c r="H47" s="64"/>
      <c r="I47" s="31">
        <f>SUMIF(Ledger!I:I,A47,Ledger!J:J)</f>
        <v>0</v>
      </c>
      <c r="J47" s="58">
        <f>SUMIF(Ledger!I:I,B47,Ledger!K:K)</f>
        <v>1540.28</v>
      </c>
      <c r="K47" s="66">
        <f t="shared" si="4"/>
        <v>-1540.28</v>
      </c>
      <c r="L47" s="66"/>
      <c r="M47" s="40">
        <f t="shared" si="6"/>
        <v>2609.7200000000003</v>
      </c>
      <c r="N47" s="210"/>
      <c r="O47" s="142"/>
      <c r="P47" s="65"/>
    </row>
    <row r="48" spans="1:16" s="41" customFormat="1" x14ac:dyDescent="0.15">
      <c r="A48" s="35" t="s">
        <v>199</v>
      </c>
      <c r="B48" s="36" t="s">
        <v>218</v>
      </c>
      <c r="C48" s="37" t="s">
        <v>83</v>
      </c>
      <c r="D48" s="37"/>
      <c r="E48" s="64"/>
      <c r="F48" s="65">
        <v>600</v>
      </c>
      <c r="G48" s="65">
        <f t="shared" si="3"/>
        <v>-600</v>
      </c>
      <c r="H48" s="64"/>
      <c r="I48" s="31">
        <f>SUMIF(Ledger!I:I,A48,Ledger!J:J)</f>
        <v>0</v>
      </c>
      <c r="J48" s="58">
        <f>SUMIF(Ledger!I:I,B48,Ledger!K:K)</f>
        <v>480</v>
      </c>
      <c r="K48" s="66">
        <f t="shared" si="4"/>
        <v>-480</v>
      </c>
      <c r="L48" s="66"/>
      <c r="M48" s="40">
        <f t="shared" si="6"/>
        <v>120</v>
      </c>
      <c r="N48" s="210"/>
      <c r="O48" s="142"/>
      <c r="P48" s="65"/>
    </row>
    <row r="49" spans="1:16" s="41" customFormat="1" x14ac:dyDescent="0.15">
      <c r="A49" s="35" t="s">
        <v>200</v>
      </c>
      <c r="B49" s="36" t="s">
        <v>219</v>
      </c>
      <c r="C49" s="37" t="s">
        <v>85</v>
      </c>
      <c r="D49" s="37"/>
      <c r="E49" s="64"/>
      <c r="F49" s="65">
        <v>50</v>
      </c>
      <c r="G49" s="65">
        <f t="shared" si="3"/>
        <v>-50</v>
      </c>
      <c r="H49" s="64"/>
      <c r="I49" s="31">
        <f>SUMIF(Ledger!I:I,A49,Ledger!J:J)</f>
        <v>0</v>
      </c>
      <c r="J49" s="58">
        <f>SUMIF(Ledger!I:I,B49,Ledger!K:K)</f>
        <v>0</v>
      </c>
      <c r="K49" s="66">
        <f t="shared" si="4"/>
        <v>0</v>
      </c>
      <c r="L49" s="66"/>
      <c r="M49" s="40">
        <f t="shared" si="6"/>
        <v>50</v>
      </c>
      <c r="N49" s="210"/>
      <c r="O49" s="142"/>
      <c r="P49" s="65"/>
    </row>
    <row r="50" spans="1:16" s="41" customFormat="1" x14ac:dyDescent="0.15">
      <c r="A50" s="35" t="s">
        <v>201</v>
      </c>
      <c r="B50" s="36" t="s">
        <v>220</v>
      </c>
      <c r="C50" s="37" t="s">
        <v>299</v>
      </c>
      <c r="D50" s="37"/>
      <c r="E50" s="64"/>
      <c r="F50" s="65">
        <v>200</v>
      </c>
      <c r="G50" s="65">
        <f t="shared" si="3"/>
        <v>-200</v>
      </c>
      <c r="H50" s="64"/>
      <c r="I50" s="31">
        <f>SUMIF(Ledger!I:I,A50,Ledger!J:J)</f>
        <v>0</v>
      </c>
      <c r="J50" s="58">
        <f>SUMIF(Ledger!I:I,B50,Ledger!K:K)</f>
        <v>0</v>
      </c>
      <c r="K50" s="66">
        <f t="shared" si="4"/>
        <v>0</v>
      </c>
      <c r="L50" s="66"/>
      <c r="M50" s="40">
        <f t="shared" si="6"/>
        <v>200</v>
      </c>
      <c r="N50" s="210"/>
      <c r="O50" s="142"/>
      <c r="P50" s="65" t="s">
        <v>370</v>
      </c>
    </row>
    <row r="51" spans="1:16" s="41" customFormat="1" x14ac:dyDescent="0.15">
      <c r="A51" s="35" t="s">
        <v>202</v>
      </c>
      <c r="B51" s="36" t="s">
        <v>221</v>
      </c>
      <c r="C51" s="37" t="s">
        <v>89</v>
      </c>
      <c r="D51" s="37"/>
      <c r="E51" s="64"/>
      <c r="F51" s="65">
        <v>0</v>
      </c>
      <c r="G51" s="65">
        <f t="shared" si="3"/>
        <v>0</v>
      </c>
      <c r="H51" s="64"/>
      <c r="I51" s="31">
        <f>SUMIF(Ledger!I:I,A51,Ledger!J:J)</f>
        <v>0</v>
      </c>
      <c r="J51" s="58">
        <f>SUMIF(Ledger!I:I,B51,Ledger!K:K)</f>
        <v>0</v>
      </c>
      <c r="K51" s="66">
        <f t="shared" si="4"/>
        <v>0</v>
      </c>
      <c r="L51" s="66"/>
      <c r="M51" s="40">
        <f t="shared" si="6"/>
        <v>0</v>
      </c>
      <c r="N51" s="210"/>
      <c r="O51" s="142"/>
      <c r="P51" s="65" t="s">
        <v>370</v>
      </c>
    </row>
    <row r="52" spans="1:16" s="41" customFormat="1" x14ac:dyDescent="0.15">
      <c r="A52" s="35" t="s">
        <v>203</v>
      </c>
      <c r="B52" s="36" t="s">
        <v>222</v>
      </c>
      <c r="C52" s="37" t="s">
        <v>133</v>
      </c>
      <c r="D52" s="37"/>
      <c r="E52" s="64"/>
      <c r="F52" s="65">
        <v>700</v>
      </c>
      <c r="G52" s="65">
        <f t="shared" si="3"/>
        <v>-700</v>
      </c>
      <c r="H52" s="64"/>
      <c r="I52" s="31">
        <f>SUMIF(Ledger!I:I,A52,Ledger!J:J)</f>
        <v>0</v>
      </c>
      <c r="J52" s="58">
        <f>SUMIF(Ledger!I:I,B52,Ledger!K:K)</f>
        <v>580</v>
      </c>
      <c r="K52" s="66">
        <f t="shared" si="4"/>
        <v>-580</v>
      </c>
      <c r="L52" s="66"/>
      <c r="M52" s="40">
        <f t="shared" si="6"/>
        <v>120</v>
      </c>
      <c r="N52" s="210"/>
      <c r="O52" s="142"/>
      <c r="P52" s="65"/>
    </row>
    <row r="53" spans="1:16" s="55" customFormat="1" x14ac:dyDescent="0.15">
      <c r="A53" s="16"/>
      <c r="B53" s="17"/>
      <c r="C53" s="46" t="s">
        <v>91</v>
      </c>
      <c r="D53" s="46"/>
      <c r="E53" s="77">
        <f>SUM(E23:E28)+SUM(E30:E39)+SUM(E41:E52)</f>
        <v>3700</v>
      </c>
      <c r="F53" s="78">
        <f>SUM(F23:F28)+SUM(F30:F39)+SUM(F41:F52)</f>
        <v>28500</v>
      </c>
      <c r="G53" s="78">
        <f>SUM(G23:G28)+SUM(G30:G39)+SUM(G41:G52)</f>
        <v>-24800</v>
      </c>
      <c r="H53" s="79"/>
      <c r="I53" s="176">
        <f>SUM(I23:I28)+SUM(I30:I39)+SUM(I41:I52)</f>
        <v>1159.4900000000002</v>
      </c>
      <c r="J53" s="80">
        <f>SUM(J23:J28)+SUM(J30:J39)+SUM(J41:J52)</f>
        <v>10381.630000000001</v>
      </c>
      <c r="K53" s="81">
        <f>SUM(K23:K28)+SUM(K30:K39)+SUM(K41:K52)</f>
        <v>-9222.14</v>
      </c>
      <c r="L53" s="183"/>
      <c r="M53" s="54">
        <f t="shared" si="6"/>
        <v>15577.86</v>
      </c>
      <c r="N53" s="211"/>
      <c r="O53" s="142"/>
      <c r="P53" s="65"/>
    </row>
    <row r="54" spans="1:16" ht="8.25" customHeight="1" x14ac:dyDescent="0.15">
      <c r="A54" s="108"/>
      <c r="B54" s="89"/>
      <c r="C54" s="3"/>
      <c r="D54" s="3"/>
      <c r="E54" s="83"/>
      <c r="F54" s="83"/>
      <c r="G54" s="83"/>
      <c r="H54" s="84"/>
      <c r="I54" s="84"/>
      <c r="J54" s="83"/>
      <c r="K54" s="85"/>
      <c r="L54" s="184"/>
      <c r="M54" s="40"/>
      <c r="N54" s="209"/>
      <c r="O54" s="142"/>
      <c r="P54" s="65"/>
    </row>
    <row r="55" spans="1:16" ht="13" x14ac:dyDescent="0.15">
      <c r="A55" s="189" t="s">
        <v>229</v>
      </c>
      <c r="B55" s="190" t="s">
        <v>92</v>
      </c>
      <c r="C55" s="27" t="s">
        <v>93</v>
      </c>
      <c r="D55" s="28"/>
      <c r="E55" s="86"/>
      <c r="F55" s="87"/>
      <c r="G55" s="87"/>
      <c r="H55" s="84"/>
      <c r="I55" s="86"/>
      <c r="J55" s="87"/>
      <c r="K55" s="88"/>
      <c r="L55" s="184"/>
      <c r="M55" s="60"/>
      <c r="N55" s="209"/>
      <c r="O55" s="142"/>
      <c r="P55" s="65"/>
    </row>
    <row r="56" spans="1:16" s="41" customFormat="1" x14ac:dyDescent="0.15">
      <c r="A56" s="35" t="s">
        <v>230</v>
      </c>
      <c r="B56" s="36" t="s">
        <v>235</v>
      </c>
      <c r="C56" s="37" t="s">
        <v>95</v>
      </c>
      <c r="D56" s="37"/>
      <c r="E56" s="64"/>
      <c r="F56" s="65">
        <v>50</v>
      </c>
      <c r="G56" s="65">
        <f>E56-F56</f>
        <v>-50</v>
      </c>
      <c r="H56" s="64"/>
      <c r="I56" s="31">
        <f>SUMIF(Ledger!I:I,A56,Ledger!J:J)</f>
        <v>0</v>
      </c>
      <c r="J56" s="58">
        <f>SUMIF(Ledger!I:I,B56,Ledger!K:K)</f>
        <v>0</v>
      </c>
      <c r="K56" s="66">
        <f>I56-J56</f>
        <v>0</v>
      </c>
      <c r="L56" s="184"/>
      <c r="M56" s="40">
        <f t="shared" ref="M56:M61" si="7">K56-G56</f>
        <v>50</v>
      </c>
      <c r="N56" s="210"/>
      <c r="O56" s="142"/>
      <c r="P56" s="65"/>
    </row>
    <row r="57" spans="1:16" s="41" customFormat="1" x14ac:dyDescent="0.15">
      <c r="A57" s="35" t="s">
        <v>231</v>
      </c>
      <c r="B57" s="36" t="s">
        <v>236</v>
      </c>
      <c r="C57" s="37" t="s">
        <v>97</v>
      </c>
      <c r="D57" s="37"/>
      <c r="E57" s="64"/>
      <c r="F57" s="65">
        <v>200</v>
      </c>
      <c r="G57" s="65">
        <f>E57-F57</f>
        <v>-200</v>
      </c>
      <c r="H57" s="64"/>
      <c r="I57" s="31">
        <f>SUMIF(Ledger!I:I,A57,Ledger!J:J)</f>
        <v>0</v>
      </c>
      <c r="J57" s="58">
        <f>SUMIF(Ledger!I:I,B57,Ledger!K:K)</f>
        <v>0</v>
      </c>
      <c r="K57" s="66">
        <f>I57-J57</f>
        <v>0</v>
      </c>
      <c r="L57" s="184"/>
      <c r="M57" s="40">
        <f t="shared" si="7"/>
        <v>200</v>
      </c>
      <c r="N57" s="210"/>
      <c r="O57" s="142" t="s">
        <v>370</v>
      </c>
      <c r="P57" s="65"/>
    </row>
    <row r="58" spans="1:16" s="41" customFormat="1" x14ac:dyDescent="0.15">
      <c r="A58" s="35" t="s">
        <v>232</v>
      </c>
      <c r="B58" s="36" t="s">
        <v>237</v>
      </c>
      <c r="C58" s="37" t="s">
        <v>99</v>
      </c>
      <c r="D58" s="37"/>
      <c r="E58" s="64"/>
      <c r="F58" s="65">
        <v>250</v>
      </c>
      <c r="G58" s="65">
        <f>E58-F58</f>
        <v>-250</v>
      </c>
      <c r="H58" s="64"/>
      <c r="I58" s="31">
        <f>SUMIF(Ledger!I:I,A58,Ledger!J:J)</f>
        <v>0</v>
      </c>
      <c r="J58" s="58">
        <f>SUMIF(Ledger!I:I,B58,Ledger!K:K)</f>
        <v>226</v>
      </c>
      <c r="K58" s="66">
        <f>I58-J58</f>
        <v>-226</v>
      </c>
      <c r="L58" s="184"/>
      <c r="M58" s="40">
        <f t="shared" si="7"/>
        <v>24</v>
      </c>
      <c r="N58" s="210"/>
      <c r="O58" s="142"/>
      <c r="P58" s="65"/>
    </row>
    <row r="59" spans="1:16" s="41" customFormat="1" x14ac:dyDescent="0.15">
      <c r="A59" s="35" t="s">
        <v>233</v>
      </c>
      <c r="B59" s="36" t="s">
        <v>238</v>
      </c>
      <c r="C59" s="37" t="s">
        <v>101</v>
      </c>
      <c r="D59" s="37"/>
      <c r="E59" s="64"/>
      <c r="F59" s="65">
        <v>400</v>
      </c>
      <c r="G59" s="65">
        <f>E59-F59</f>
        <v>-400</v>
      </c>
      <c r="H59" s="64"/>
      <c r="I59" s="31">
        <f>SUMIF(Ledger!I:I,A59,Ledger!J:J)</f>
        <v>0</v>
      </c>
      <c r="J59" s="58">
        <f>SUMIF(Ledger!I:I,B59,Ledger!K:K)</f>
        <v>229.86999999999998</v>
      </c>
      <c r="K59" s="66">
        <f>I59-J59</f>
        <v>-229.86999999999998</v>
      </c>
      <c r="L59" s="184"/>
      <c r="M59" s="40">
        <f t="shared" si="7"/>
        <v>170.13000000000002</v>
      </c>
      <c r="N59" s="210"/>
      <c r="O59" s="142" t="s">
        <v>370</v>
      </c>
      <c r="P59" s="65" t="s">
        <v>370</v>
      </c>
    </row>
    <row r="60" spans="1:16" s="41" customFormat="1" x14ac:dyDescent="0.15">
      <c r="A60" s="35" t="s">
        <v>234</v>
      </c>
      <c r="B60" s="36" t="s">
        <v>239</v>
      </c>
      <c r="C60" s="37" t="s">
        <v>103</v>
      </c>
      <c r="D60" s="37"/>
      <c r="E60" s="64"/>
      <c r="F60" s="65">
        <v>250</v>
      </c>
      <c r="G60" s="65">
        <f>E60-F60</f>
        <v>-250</v>
      </c>
      <c r="H60" s="64"/>
      <c r="I60" s="198">
        <f>SUMIF(Ledger!I:I,A60,Ledger!J:J)</f>
        <v>0</v>
      </c>
      <c r="J60" s="199">
        <f>SUMIF(Ledger!I:I,B60,Ledger!K:K)</f>
        <v>50.45</v>
      </c>
      <c r="K60" s="66">
        <f>I60-J60</f>
        <v>-50.45</v>
      </c>
      <c r="L60" s="184"/>
      <c r="M60" s="40">
        <f t="shared" si="7"/>
        <v>199.55</v>
      </c>
      <c r="N60" s="210"/>
      <c r="O60" s="142" t="s">
        <v>370</v>
      </c>
      <c r="P60" s="65"/>
    </row>
    <row r="61" spans="1:16" s="55" customFormat="1" x14ac:dyDescent="0.15">
      <c r="A61" s="16"/>
      <c r="B61" s="17"/>
      <c r="C61" s="46" t="s">
        <v>104</v>
      </c>
      <c r="D61" s="46"/>
      <c r="E61" s="77">
        <f>SUM(E56:E60)</f>
        <v>0</v>
      </c>
      <c r="F61" s="78">
        <f>SUM(F56:F60)</f>
        <v>1150</v>
      </c>
      <c r="G61" s="78">
        <f>SUM(G56:G60)</f>
        <v>-1150</v>
      </c>
      <c r="H61" s="79"/>
      <c r="I61" s="176">
        <f>SUM(I56:I60)</f>
        <v>0</v>
      </c>
      <c r="J61" s="80">
        <f>SUM(J56:J60)</f>
        <v>506.32</v>
      </c>
      <c r="K61" s="81">
        <f>SUM(K56:K60)</f>
        <v>-506.32</v>
      </c>
      <c r="L61" s="185"/>
      <c r="M61" s="54">
        <f t="shared" si="7"/>
        <v>643.68000000000006</v>
      </c>
      <c r="N61" s="211"/>
      <c r="O61" s="142" t="s">
        <v>370</v>
      </c>
      <c r="P61" s="65"/>
    </row>
    <row r="62" spans="1:16" x14ac:dyDescent="0.15">
      <c r="A62" s="108"/>
      <c r="B62" s="89"/>
      <c r="C62" s="3"/>
      <c r="D62" s="3"/>
      <c r="E62" s="90"/>
      <c r="F62" s="90"/>
      <c r="G62" s="90"/>
      <c r="H62" s="84"/>
      <c r="I62" s="177"/>
      <c r="J62" s="90"/>
      <c r="K62" s="91"/>
      <c r="L62" s="186"/>
      <c r="M62" s="40"/>
      <c r="N62" s="209"/>
      <c r="O62" s="142"/>
      <c r="P62" s="65"/>
    </row>
    <row r="63" spans="1:16" ht="13" x14ac:dyDescent="0.15">
      <c r="A63" s="189" t="s">
        <v>110</v>
      </c>
      <c r="B63" s="190" t="s">
        <v>240</v>
      </c>
      <c r="C63" s="27" t="s">
        <v>105</v>
      </c>
      <c r="D63" s="28"/>
      <c r="E63" s="29"/>
      <c r="F63" s="30"/>
      <c r="G63" s="30"/>
      <c r="H63" s="84"/>
      <c r="I63" s="29"/>
      <c r="J63" s="30"/>
      <c r="K63" s="32"/>
      <c r="L63" s="186"/>
      <c r="M63" s="40"/>
      <c r="N63" s="209"/>
      <c r="O63" s="142"/>
      <c r="P63" s="65"/>
    </row>
    <row r="64" spans="1:16" x14ac:dyDescent="0.15">
      <c r="A64" s="35" t="s">
        <v>241</v>
      </c>
      <c r="B64" s="36" t="s">
        <v>242</v>
      </c>
      <c r="C64" s="37" t="s">
        <v>108</v>
      </c>
      <c r="D64" s="37"/>
      <c r="E64" s="93">
        <v>2500</v>
      </c>
      <c r="F64" s="94">
        <v>2000</v>
      </c>
      <c r="G64" s="94">
        <f>E64-F64</f>
        <v>500</v>
      </c>
      <c r="H64" s="84"/>
      <c r="I64" s="198">
        <f>SUMIF(Ledger!I:I,A64,Ledger!J:J)</f>
        <v>3187.31</v>
      </c>
      <c r="J64" s="199">
        <f>SUMIF(Ledger!I:I,B64,Ledger!K:K)</f>
        <v>1955</v>
      </c>
      <c r="K64" s="66">
        <f>I64-J64</f>
        <v>1232.31</v>
      </c>
      <c r="L64" s="186"/>
      <c r="M64" s="40">
        <f>K64-G64</f>
        <v>732.31</v>
      </c>
      <c r="N64" s="209"/>
      <c r="O64" s="142" t="s">
        <v>370</v>
      </c>
      <c r="P64" s="65"/>
    </row>
    <row r="65" spans="1:16" s="55" customFormat="1" x14ac:dyDescent="0.15">
      <c r="A65" s="16"/>
      <c r="B65" s="17"/>
      <c r="C65" s="46" t="s">
        <v>109</v>
      </c>
      <c r="D65" s="46"/>
      <c r="E65" s="95">
        <f>SUM(E64:E64)</f>
        <v>2500</v>
      </c>
      <c r="F65" s="96">
        <f>SUM(F64:F64)</f>
        <v>2000</v>
      </c>
      <c r="G65" s="48">
        <f>SUM(G64:G64)</f>
        <v>500</v>
      </c>
      <c r="H65" s="79"/>
      <c r="I65" s="176">
        <f>SUM(I64:I64)</f>
        <v>3187.31</v>
      </c>
      <c r="J65" s="80">
        <f>SUM(J64:J64)</f>
        <v>1955</v>
      </c>
      <c r="K65" s="81">
        <f>SUM(K64:K64)</f>
        <v>1232.31</v>
      </c>
      <c r="L65" s="185"/>
      <c r="M65" s="54">
        <f>K65-G65</f>
        <v>732.31</v>
      </c>
      <c r="N65" s="211"/>
      <c r="O65" s="142"/>
      <c r="P65" s="65"/>
    </row>
    <row r="66" spans="1:16" x14ac:dyDescent="0.15">
      <c r="A66" s="164"/>
      <c r="B66" s="160"/>
      <c r="C66" s="99"/>
      <c r="D66" s="99"/>
      <c r="E66" s="100"/>
      <c r="F66" s="100"/>
      <c r="G66" s="100"/>
      <c r="H66" s="84"/>
      <c r="I66" s="178"/>
      <c r="J66" s="100"/>
      <c r="K66" s="101"/>
      <c r="L66" s="186"/>
      <c r="M66" s="40"/>
      <c r="N66" s="209"/>
      <c r="O66" s="142"/>
      <c r="P66" s="65"/>
    </row>
    <row r="67" spans="1:16" ht="13" x14ac:dyDescent="0.15">
      <c r="A67" s="187" t="s">
        <v>244</v>
      </c>
      <c r="B67" s="188" t="s">
        <v>245</v>
      </c>
      <c r="C67" s="27" t="s">
        <v>252</v>
      </c>
      <c r="D67" s="3"/>
      <c r="E67" s="31"/>
      <c r="F67" s="103"/>
      <c r="G67" s="103"/>
      <c r="H67" s="84"/>
      <c r="I67" s="29"/>
      <c r="J67" s="103"/>
      <c r="K67" s="59"/>
      <c r="L67" s="186"/>
      <c r="M67" s="40"/>
      <c r="N67" s="209"/>
      <c r="O67" s="142"/>
      <c r="P67" s="65"/>
    </row>
    <row r="68" spans="1:16" x14ac:dyDescent="0.15">
      <c r="A68" s="108" t="s">
        <v>246</v>
      </c>
      <c r="B68" s="89" t="s">
        <v>249</v>
      </c>
      <c r="C68" s="3" t="s">
        <v>124</v>
      </c>
      <c r="D68" s="3"/>
      <c r="E68" s="64"/>
      <c r="F68" s="65">
        <v>400</v>
      </c>
      <c r="G68" s="65">
        <f>E68-F68</f>
        <v>-400</v>
      </c>
      <c r="H68" s="84"/>
      <c r="I68" s="31">
        <f>SUMIF(Ledger!I:I,A68,Ledger!J:J)</f>
        <v>0</v>
      </c>
      <c r="J68" s="58">
        <f>SUMIF(Ledger!I:I,B68,Ledger!K:K)</f>
        <v>400</v>
      </c>
      <c r="K68" s="66">
        <f>I68-J68</f>
        <v>-400</v>
      </c>
      <c r="L68" s="184"/>
      <c r="M68" s="40">
        <f>K68-G68</f>
        <v>0</v>
      </c>
      <c r="N68" s="209"/>
      <c r="O68" s="142" t="s">
        <v>370</v>
      </c>
      <c r="P68" s="65"/>
    </row>
    <row r="69" spans="1:16" x14ac:dyDescent="0.15">
      <c r="A69" s="108" t="s">
        <v>247</v>
      </c>
      <c r="B69" s="89" t="s">
        <v>250</v>
      </c>
      <c r="C69" s="1" t="s">
        <v>121</v>
      </c>
      <c r="E69" s="64"/>
      <c r="F69" s="65">
        <v>0</v>
      </c>
      <c r="G69" s="65">
        <f>E69-F69</f>
        <v>0</v>
      </c>
      <c r="H69" s="31"/>
      <c r="I69" s="31">
        <f>SUMIF(Ledger!I:I,A69,Ledger!J:J)</f>
        <v>0</v>
      </c>
      <c r="J69" s="58">
        <f>SUMIF(Ledger!I:I,B69,Ledger!K:K)</f>
        <v>0</v>
      </c>
      <c r="K69" s="66">
        <f>I69-J69</f>
        <v>0</v>
      </c>
      <c r="L69" s="33"/>
      <c r="M69" s="40">
        <f>K69-G69</f>
        <v>0</v>
      </c>
      <c r="N69" s="209"/>
      <c r="O69" s="142" t="s">
        <v>370</v>
      </c>
      <c r="P69" s="65" t="s">
        <v>370</v>
      </c>
    </row>
    <row r="70" spans="1:16" x14ac:dyDescent="0.15">
      <c r="A70" s="108" t="s">
        <v>248</v>
      </c>
      <c r="B70" s="89" t="s">
        <v>253</v>
      </c>
      <c r="C70" s="3" t="s">
        <v>113</v>
      </c>
      <c r="D70" s="3"/>
      <c r="E70" s="84">
        <v>0</v>
      </c>
      <c r="F70" s="83"/>
      <c r="G70" s="83">
        <f>E70-F70</f>
        <v>0</v>
      </c>
      <c r="H70" s="84"/>
      <c r="I70" s="198">
        <f>SUMIF(Ledger!I:I,A70,Ledger!J:J)</f>
        <v>1800</v>
      </c>
      <c r="J70" s="199">
        <f>SUMIF(Ledger!I:I,B70,Ledger!K:K)</f>
        <v>1800</v>
      </c>
      <c r="K70" s="85">
        <f>I70-J70</f>
        <v>0</v>
      </c>
      <c r="L70" s="66"/>
      <c r="M70" s="40">
        <f>K70-G70</f>
        <v>0</v>
      </c>
      <c r="N70" s="209"/>
      <c r="O70" s="142"/>
      <c r="P70" s="65"/>
    </row>
    <row r="71" spans="1:16" s="55" customFormat="1" ht="13" thickBot="1" x14ac:dyDescent="0.2">
      <c r="A71" s="109"/>
      <c r="B71" s="162"/>
      <c r="C71" s="111" t="s">
        <v>114</v>
      </c>
      <c r="D71" s="111"/>
      <c r="E71" s="77">
        <f>SUM(E68:E70)</f>
        <v>0</v>
      </c>
      <c r="F71" s="78">
        <f>SUM(F68:F70)</f>
        <v>400</v>
      </c>
      <c r="G71" s="78">
        <f>SUM(G68:G70)</f>
        <v>-400</v>
      </c>
      <c r="H71" s="79"/>
      <c r="I71" s="176">
        <f>SUM(I68:I70)</f>
        <v>1800</v>
      </c>
      <c r="J71" s="80">
        <f>SUM(J68:J70)</f>
        <v>2200</v>
      </c>
      <c r="K71" s="81">
        <f>SUM(K68:K70)</f>
        <v>-400</v>
      </c>
      <c r="L71" s="112"/>
      <c r="M71" s="54">
        <f>K71-G71</f>
        <v>0</v>
      </c>
      <c r="N71" s="211"/>
      <c r="O71" s="142"/>
      <c r="P71" s="65"/>
    </row>
    <row r="72" spans="1:16" s="55" customFormat="1" ht="13.5" customHeight="1" thickBot="1" x14ac:dyDescent="0.2">
      <c r="A72" s="56"/>
      <c r="B72" s="57"/>
      <c r="C72" s="3"/>
      <c r="D72" s="3"/>
      <c r="E72" s="113"/>
      <c r="F72" s="83"/>
      <c r="G72" s="83"/>
      <c r="H72" s="84"/>
      <c r="I72" s="84"/>
      <c r="J72" s="83"/>
      <c r="K72" s="85"/>
      <c r="L72" s="66"/>
      <c r="M72" s="114"/>
      <c r="N72" s="211"/>
      <c r="O72" s="142"/>
      <c r="P72" s="65"/>
    </row>
    <row r="73" spans="1:16" s="124" customFormat="1" ht="21" customHeight="1" thickBot="1" x14ac:dyDescent="0.2">
      <c r="A73" s="115"/>
      <c r="B73" s="116"/>
      <c r="C73" s="117" t="s">
        <v>295</v>
      </c>
      <c r="D73" s="117"/>
      <c r="E73" s="118">
        <f>SUM(E11+E20+E53+E61+E65+E71)</f>
        <v>29650</v>
      </c>
      <c r="F73" s="119">
        <f>SUM(F11+F20+F53+F61+F65+F71)</f>
        <v>37750</v>
      </c>
      <c r="G73" s="119">
        <f>SUM(G11+G20+G53+G61+G65+G71)</f>
        <v>-8250</v>
      </c>
      <c r="H73" s="120"/>
      <c r="I73" s="179">
        <f>SUM(I11+I20+I53+I61+I65+I71)</f>
        <v>29081.690000000002</v>
      </c>
      <c r="J73" s="121">
        <f>SUM(J11+J20+J53+J61+J65+J71)</f>
        <v>17927.68</v>
      </c>
      <c r="K73" s="122">
        <f>SUM(K11+K20+K53+K61+K65+K71)</f>
        <v>10909.730000000001</v>
      </c>
      <c r="L73" s="123"/>
      <c r="M73" s="123">
        <f>K73-G73</f>
        <v>19159.730000000003</v>
      </c>
      <c r="N73" s="247" t="s">
        <v>370</v>
      </c>
      <c r="O73" s="247" t="s">
        <v>370</v>
      </c>
      <c r="P73" s="65"/>
    </row>
    <row r="74" spans="1:16" x14ac:dyDescent="0.15">
      <c r="A74" s="125"/>
      <c r="B74" s="126"/>
      <c r="C74" s="127"/>
      <c r="D74" s="127"/>
      <c r="E74" s="128"/>
      <c r="F74" s="128"/>
      <c r="G74" s="128"/>
      <c r="H74" s="129"/>
      <c r="I74" s="180"/>
      <c r="J74" s="128"/>
      <c r="K74" s="128"/>
      <c r="L74" s="130"/>
      <c r="M74" s="131"/>
    </row>
    <row r="75" spans="1:16" ht="14" x14ac:dyDescent="0.15">
      <c r="A75" s="56"/>
      <c r="B75" s="57"/>
      <c r="C75" s="3" t="s">
        <v>351</v>
      </c>
      <c r="D75" s="3"/>
      <c r="E75" s="132">
        <v>10574.88</v>
      </c>
      <c r="F75" s="133" t="s">
        <v>300</v>
      </c>
      <c r="G75" s="134"/>
      <c r="H75" s="129"/>
      <c r="I75" s="228">
        <v>10398.74</v>
      </c>
      <c r="J75" s="227"/>
      <c r="K75" s="3"/>
      <c r="L75" s="37"/>
      <c r="M75" s="135"/>
      <c r="N75" s="136"/>
    </row>
    <row r="76" spans="1:16" x14ac:dyDescent="0.15">
      <c r="A76" s="56"/>
      <c r="B76" s="57"/>
      <c r="C76" s="3" t="s">
        <v>115</v>
      </c>
      <c r="D76" s="3"/>
      <c r="E76" s="132">
        <f>E73</f>
        <v>29650</v>
      </c>
      <c r="F76" s="137" t="s">
        <v>116</v>
      </c>
      <c r="G76" s="134"/>
      <c r="H76" s="129"/>
      <c r="I76" s="84">
        <f>I73</f>
        <v>29081.690000000002</v>
      </c>
      <c r="J76" s="134"/>
      <c r="K76" s="134"/>
      <c r="L76" s="138"/>
      <c r="M76" s="139"/>
      <c r="O76" s="154"/>
    </row>
    <row r="77" spans="1:16" x14ac:dyDescent="0.15">
      <c r="A77" s="56"/>
      <c r="B77" s="57"/>
      <c r="C77" s="3" t="s">
        <v>117</v>
      </c>
      <c r="D77" s="3"/>
      <c r="E77" s="132">
        <f>-F73</f>
        <v>-37750</v>
      </c>
      <c r="F77" s="137" t="s">
        <v>116</v>
      </c>
      <c r="G77" s="134"/>
      <c r="H77" s="129"/>
      <c r="I77" s="84">
        <f>-J73</f>
        <v>-17927.68</v>
      </c>
      <c r="J77" s="134"/>
      <c r="K77" s="83"/>
      <c r="L77" s="65"/>
      <c r="M77" s="135"/>
      <c r="O77" s="154"/>
    </row>
    <row r="78" spans="1:16" x14ac:dyDescent="0.15">
      <c r="A78" s="56"/>
      <c r="B78" s="57"/>
      <c r="C78" s="3" t="s">
        <v>350</v>
      </c>
      <c r="D78" s="3"/>
      <c r="E78" s="142">
        <f>SUM(E75:E77)</f>
        <v>2474.8799999999974</v>
      </c>
      <c r="F78" s="175" t="s">
        <v>116</v>
      </c>
      <c r="G78" s="134"/>
      <c r="H78" s="129"/>
      <c r="I78" s="84">
        <f>SUM(I75:I77)</f>
        <v>21552.75</v>
      </c>
      <c r="J78" s="134"/>
      <c r="K78" s="134"/>
      <c r="L78" s="138"/>
      <c r="M78" s="135"/>
      <c r="N78" s="103"/>
      <c r="O78" s="103"/>
    </row>
    <row r="79" spans="1:16" ht="6" customHeight="1" x14ac:dyDescent="0.15">
      <c r="A79" s="56"/>
      <c r="B79" s="57"/>
      <c r="C79" s="3"/>
      <c r="D79" s="3"/>
      <c r="E79" s="134"/>
      <c r="F79" s="134"/>
      <c r="G79" s="134"/>
      <c r="H79" s="129"/>
      <c r="I79" s="181"/>
      <c r="J79" s="134"/>
      <c r="K79" s="134"/>
      <c r="L79" s="138"/>
      <c r="M79" s="135"/>
    </row>
    <row r="80" spans="1:16" ht="24.75" customHeight="1" x14ac:dyDescent="0.15">
      <c r="A80" s="56"/>
      <c r="B80" s="57"/>
      <c r="C80" s="140" t="s">
        <v>118</v>
      </c>
      <c r="D80" s="141"/>
      <c r="E80" s="132">
        <v>10398.74</v>
      </c>
      <c r="F80" s="133" t="s">
        <v>300</v>
      </c>
      <c r="G80" s="143"/>
      <c r="H80" s="144"/>
      <c r="I80" s="227">
        <v>21552.75</v>
      </c>
      <c r="J80" s="133" t="s">
        <v>400</v>
      </c>
      <c r="K80" s="138"/>
      <c r="L80" s="138"/>
      <c r="M80" s="145"/>
      <c r="N80" s="103"/>
    </row>
    <row r="81" spans="1:13" ht="8.25" customHeight="1" x14ac:dyDescent="0.15">
      <c r="A81" s="56"/>
      <c r="B81" s="57"/>
      <c r="C81" s="3"/>
      <c r="D81" s="3"/>
      <c r="E81" s="132"/>
      <c r="F81" s="134"/>
      <c r="G81" s="134"/>
      <c r="H81" s="129"/>
      <c r="I81" s="129"/>
      <c r="J81" s="134" t="s">
        <v>119</v>
      </c>
      <c r="K81" s="134"/>
      <c r="L81" s="138"/>
      <c r="M81" s="135"/>
    </row>
    <row r="82" spans="1:13" ht="6.75" customHeight="1" thickBot="1" x14ac:dyDescent="0.2">
      <c r="A82" s="146"/>
      <c r="B82" s="147"/>
      <c r="C82" s="148"/>
      <c r="D82" s="148"/>
      <c r="E82" s="149"/>
      <c r="F82" s="149"/>
      <c r="G82" s="149"/>
      <c r="H82" s="129"/>
      <c r="I82" s="182"/>
      <c r="J82" s="149"/>
      <c r="K82" s="149"/>
      <c r="L82" s="150"/>
      <c r="M82" s="151"/>
    </row>
    <row r="83" spans="1:13" x14ac:dyDescent="0.15">
      <c r="D83" s="3"/>
      <c r="E83" s="152"/>
      <c r="F83" s="152"/>
      <c r="G83" s="152"/>
      <c r="H83" s="134"/>
      <c r="I83" s="152"/>
      <c r="J83" s="152"/>
      <c r="K83" s="152"/>
      <c r="L83" s="153"/>
    </row>
    <row r="84" spans="1:13" x14ac:dyDescent="0.15">
      <c r="D84" s="3"/>
      <c r="E84" s="152"/>
      <c r="F84" s="152"/>
      <c r="G84" s="152"/>
      <c r="H84" s="134"/>
      <c r="I84" s="152"/>
      <c r="J84" s="152"/>
      <c r="K84" s="152"/>
      <c r="L84" s="153"/>
    </row>
    <row r="85" spans="1:13" x14ac:dyDescent="0.15">
      <c r="D85" s="3"/>
      <c r="E85" s="152"/>
      <c r="F85" s="152"/>
      <c r="G85" s="152"/>
      <c r="H85" s="134"/>
      <c r="I85" s="134"/>
      <c r="J85" s="152"/>
      <c r="K85" s="152"/>
      <c r="L85" s="153"/>
    </row>
    <row r="86" spans="1:13" x14ac:dyDescent="0.15">
      <c r="D86" s="3"/>
      <c r="E86" s="152"/>
      <c r="F86" s="152"/>
      <c r="G86" s="152"/>
      <c r="H86" s="134"/>
      <c r="I86" s="134"/>
      <c r="J86" s="152"/>
      <c r="K86" s="152"/>
      <c r="L86" s="153"/>
    </row>
    <row r="87" spans="1:13" ht="14" x14ac:dyDescent="0.15">
      <c r="D87" s="3"/>
      <c r="E87" s="152"/>
      <c r="F87" s="152"/>
      <c r="G87" s="152"/>
      <c r="H87" s="134"/>
      <c r="I87" s="227" t="s">
        <v>370</v>
      </c>
      <c r="J87" s="152"/>
      <c r="K87" s="152"/>
      <c r="L87" s="153"/>
    </row>
    <row r="88" spans="1:13" x14ac:dyDescent="0.15">
      <c r="I88" s="4" t="s">
        <v>370</v>
      </c>
    </row>
    <row r="89" spans="1:13" x14ac:dyDescent="0.15">
      <c r="I89" s="4" t="s">
        <v>370</v>
      </c>
      <c r="J89" s="4" t="s">
        <v>370</v>
      </c>
    </row>
  </sheetData>
  <mergeCells count="5">
    <mergeCell ref="A1:M1"/>
    <mergeCell ref="A2:M2"/>
    <mergeCell ref="E4:G4"/>
    <mergeCell ref="I4:K4"/>
    <mergeCell ref="A5:B5"/>
  </mergeCells>
  <printOptions horizontalCentered="1"/>
  <pageMargins left="0.25" right="0.25" top="0.75" bottom="0.75" header="0.3" footer="0.3"/>
  <pageSetup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93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4" sqref="J14"/>
    </sheetView>
  </sheetViews>
  <sheetFormatPr baseColWidth="10" defaultColWidth="8.83203125" defaultRowHeight="14" x14ac:dyDescent="0.15"/>
  <cols>
    <col min="1" max="1" width="8.1640625" style="196" bestFit="1" customWidth="1"/>
    <col min="2" max="2" width="15.1640625" style="195" bestFit="1" customWidth="1"/>
    <col min="3" max="3" width="12.6640625" style="195" bestFit="1" customWidth="1"/>
    <col min="4" max="4" width="18" style="195" bestFit="1" customWidth="1"/>
    <col min="5" max="5" width="11.5" style="218" bestFit="1" customWidth="1"/>
    <col min="6" max="6" width="12.1640625" style="195" bestFit="1" customWidth="1"/>
    <col min="7" max="7" width="26.1640625" style="195" bestFit="1" customWidth="1"/>
    <col min="8" max="8" width="23.6640625" style="172" customWidth="1"/>
    <col min="9" max="9" width="14.1640625" style="237" bestFit="1" customWidth="1"/>
    <col min="10" max="10" width="13.5" style="205" bestFit="1" customWidth="1"/>
    <col min="11" max="11" width="11.6640625" style="197" bestFit="1" customWidth="1"/>
    <col min="12" max="12" width="11" style="195" bestFit="1" customWidth="1"/>
    <col min="13" max="13" width="17.6640625" style="197" bestFit="1" customWidth="1"/>
    <col min="14" max="14" width="18.6640625" style="197" bestFit="1" customWidth="1"/>
    <col min="15" max="15" width="12.83203125" style="197" bestFit="1" customWidth="1"/>
    <col min="16" max="16" width="14.83203125" style="195" bestFit="1" customWidth="1"/>
    <col min="17" max="17" width="13" style="195" bestFit="1" customWidth="1"/>
    <col min="18" max="16384" width="8.83203125" style="195"/>
  </cols>
  <sheetData>
    <row r="1" spans="1:17" ht="34" x14ac:dyDescent="0.2">
      <c r="A1" s="219" t="s">
        <v>254</v>
      </c>
      <c r="B1" s="217" t="s">
        <v>255</v>
      </c>
      <c r="C1" s="217" t="s">
        <v>256</v>
      </c>
      <c r="D1" s="217" t="s">
        <v>257</v>
      </c>
      <c r="E1" s="220" t="s">
        <v>265</v>
      </c>
      <c r="F1" s="217" t="s">
        <v>266</v>
      </c>
      <c r="G1" s="217" t="s">
        <v>258</v>
      </c>
      <c r="H1" s="221" t="s">
        <v>259</v>
      </c>
      <c r="I1" s="237" t="s">
        <v>262</v>
      </c>
      <c r="J1" s="222" t="s">
        <v>260</v>
      </c>
      <c r="K1" s="223" t="s">
        <v>261</v>
      </c>
      <c r="L1" s="217" t="s">
        <v>264</v>
      </c>
      <c r="M1" s="223" t="s">
        <v>269</v>
      </c>
      <c r="N1" s="223" t="s">
        <v>270</v>
      </c>
      <c r="O1" s="223" t="s">
        <v>267</v>
      </c>
      <c r="P1" s="217" t="s">
        <v>268</v>
      </c>
      <c r="Q1" s="217" t="s">
        <v>263</v>
      </c>
    </row>
    <row r="2" spans="1:17" ht="16" x14ac:dyDescent="0.2">
      <c r="A2" s="219"/>
      <c r="B2" s="217"/>
      <c r="C2" s="217"/>
      <c r="D2" s="217"/>
      <c r="E2" s="220"/>
      <c r="F2" s="217"/>
      <c r="G2" s="217"/>
      <c r="H2" s="221"/>
      <c r="J2" s="222"/>
      <c r="K2" s="223"/>
      <c r="L2" s="217"/>
      <c r="M2" s="223">
        <v>4813.8599999999997</v>
      </c>
      <c r="N2" s="223">
        <v>4990</v>
      </c>
      <c r="O2" s="223">
        <v>10398.74</v>
      </c>
      <c r="P2" s="223">
        <f>O2-M2+N2</f>
        <v>10574.880000000001</v>
      </c>
      <c r="Q2" s="217"/>
    </row>
    <row r="3" spans="1:17" ht="17" x14ac:dyDescent="0.2">
      <c r="A3" s="219">
        <v>1</v>
      </c>
      <c r="B3" s="217" t="s">
        <v>5</v>
      </c>
      <c r="C3" s="217">
        <v>7068</v>
      </c>
      <c r="D3" s="224">
        <v>43019</v>
      </c>
      <c r="E3" s="220"/>
      <c r="F3" s="217"/>
      <c r="G3" s="217" t="s">
        <v>316</v>
      </c>
      <c r="H3" s="221" t="s">
        <v>348</v>
      </c>
      <c r="J3" s="222"/>
      <c r="K3" s="223">
        <v>26.95</v>
      </c>
      <c r="L3" s="224"/>
      <c r="M3" s="223">
        <f t="shared" ref="M3:M5" si="0">IF(L3,M2-K3,M2)</f>
        <v>4813.8599999999997</v>
      </c>
      <c r="N3" s="223">
        <f t="shared" ref="N3:N66" si="1">IF(L3,N2-J3,N2)</f>
        <v>4990</v>
      </c>
      <c r="O3" s="223">
        <f t="shared" ref="O3:O5" si="2">IF(L3,O2+J3-K3,O2)</f>
        <v>10398.74</v>
      </c>
      <c r="P3" s="223">
        <f t="shared" ref="P3" si="3">O3-M3+N3</f>
        <v>10574.880000000001</v>
      </c>
      <c r="Q3" s="217"/>
    </row>
    <row r="4" spans="1:17" ht="17" x14ac:dyDescent="0.2">
      <c r="A4" s="219">
        <v>2</v>
      </c>
      <c r="B4" s="217" t="s">
        <v>5</v>
      </c>
      <c r="C4" s="217">
        <v>7077</v>
      </c>
      <c r="D4" s="224">
        <v>43040</v>
      </c>
      <c r="E4" s="220"/>
      <c r="F4" s="217"/>
      <c r="G4" s="217" t="s">
        <v>317</v>
      </c>
      <c r="H4" s="221" t="s">
        <v>348</v>
      </c>
      <c r="J4" s="222"/>
      <c r="K4" s="223">
        <v>1313.4</v>
      </c>
      <c r="L4" s="224"/>
      <c r="M4" s="223">
        <f t="shared" si="0"/>
        <v>4813.8599999999997</v>
      </c>
      <c r="N4" s="223">
        <f t="shared" si="1"/>
        <v>4990</v>
      </c>
      <c r="O4" s="223">
        <f t="shared" si="2"/>
        <v>10398.74</v>
      </c>
      <c r="P4" s="223">
        <f t="shared" ref="P4:P20" si="4">O4-M4+N4</f>
        <v>10574.880000000001</v>
      </c>
      <c r="Q4" s="217"/>
    </row>
    <row r="5" spans="1:17" ht="17" x14ac:dyDescent="0.2">
      <c r="A5" s="219">
        <v>3</v>
      </c>
      <c r="B5" s="217" t="s">
        <v>5</v>
      </c>
      <c r="C5" s="217">
        <v>7221</v>
      </c>
      <c r="D5" s="224">
        <v>43616</v>
      </c>
      <c r="E5" s="220"/>
      <c r="F5" s="217"/>
      <c r="G5" s="217" t="s">
        <v>318</v>
      </c>
      <c r="H5" s="221" t="s">
        <v>348</v>
      </c>
      <c r="J5" s="222"/>
      <c r="K5" s="223">
        <v>89.69</v>
      </c>
      <c r="L5" s="224"/>
      <c r="M5" s="223">
        <f t="shared" si="0"/>
        <v>4813.8599999999997</v>
      </c>
      <c r="N5" s="223">
        <f t="shared" si="1"/>
        <v>4990</v>
      </c>
      <c r="O5" s="223">
        <f t="shared" si="2"/>
        <v>10398.74</v>
      </c>
      <c r="P5" s="223">
        <f t="shared" si="4"/>
        <v>10574.880000000001</v>
      </c>
      <c r="Q5" s="217"/>
    </row>
    <row r="6" spans="1:17" s="243" customFormat="1" ht="17" x14ac:dyDescent="0.2">
      <c r="A6" s="229">
        <v>4</v>
      </c>
      <c r="B6" s="230" t="s">
        <v>5</v>
      </c>
      <c r="C6" s="230">
        <v>7242</v>
      </c>
      <c r="D6" s="232">
        <v>43616</v>
      </c>
      <c r="E6" s="231"/>
      <c r="F6" s="232"/>
      <c r="G6" s="230" t="s">
        <v>320</v>
      </c>
      <c r="H6" s="233" t="s">
        <v>348</v>
      </c>
      <c r="I6" s="238">
        <v>530210</v>
      </c>
      <c r="J6" s="235"/>
      <c r="K6" s="234">
        <v>35</v>
      </c>
      <c r="L6" s="232">
        <v>44042</v>
      </c>
      <c r="M6" s="234">
        <f t="shared" ref="M6:M36" si="5">IF(L6,M5-K6,M5)</f>
        <v>4778.8599999999997</v>
      </c>
      <c r="N6" s="234">
        <f t="shared" si="1"/>
        <v>4990</v>
      </c>
      <c r="O6" s="234">
        <f t="shared" ref="O6:O45" si="6">IF(L6,O5+J6-K6,O5)</f>
        <v>10363.74</v>
      </c>
      <c r="P6" s="234">
        <f t="shared" si="4"/>
        <v>10574.880000000001</v>
      </c>
      <c r="Q6" s="230"/>
    </row>
    <row r="7" spans="1:17" s="243" customFormat="1" ht="17" x14ac:dyDescent="0.2">
      <c r="A7" s="229">
        <v>5</v>
      </c>
      <c r="B7" s="230" t="s">
        <v>5</v>
      </c>
      <c r="C7" s="230">
        <v>7248</v>
      </c>
      <c r="D7" s="232">
        <v>43634</v>
      </c>
      <c r="E7" s="231"/>
      <c r="F7" s="232"/>
      <c r="G7" s="230" t="s">
        <v>322</v>
      </c>
      <c r="H7" s="233" t="s">
        <v>348</v>
      </c>
      <c r="I7" s="238">
        <v>531600</v>
      </c>
      <c r="J7" s="235"/>
      <c r="K7" s="234">
        <v>67.84</v>
      </c>
      <c r="L7" s="232">
        <v>44042</v>
      </c>
      <c r="M7" s="234">
        <f t="shared" si="5"/>
        <v>4711.0199999999995</v>
      </c>
      <c r="N7" s="234">
        <f t="shared" si="1"/>
        <v>4990</v>
      </c>
      <c r="O7" s="234">
        <f t="shared" si="6"/>
        <v>10295.9</v>
      </c>
      <c r="P7" s="234">
        <f t="shared" si="4"/>
        <v>10574.880000000001</v>
      </c>
      <c r="Q7" s="230"/>
    </row>
    <row r="8" spans="1:17" s="243" customFormat="1" ht="17" x14ac:dyDescent="0.2">
      <c r="A8" s="229">
        <v>6</v>
      </c>
      <c r="B8" s="230" t="s">
        <v>5</v>
      </c>
      <c r="C8" s="230">
        <v>7251</v>
      </c>
      <c r="D8" s="232">
        <v>43634</v>
      </c>
      <c r="E8" s="231"/>
      <c r="F8" s="232"/>
      <c r="G8" s="230" t="s">
        <v>324</v>
      </c>
      <c r="H8" s="233" t="s">
        <v>348</v>
      </c>
      <c r="I8" s="244">
        <v>531600</v>
      </c>
      <c r="J8" s="235"/>
      <c r="K8" s="234">
        <v>100</v>
      </c>
      <c r="L8" s="232">
        <v>43795</v>
      </c>
      <c r="M8" s="234">
        <f t="shared" si="5"/>
        <v>4611.0199999999995</v>
      </c>
      <c r="N8" s="234">
        <f t="shared" si="1"/>
        <v>4990</v>
      </c>
      <c r="O8" s="234">
        <f t="shared" si="6"/>
        <v>10195.9</v>
      </c>
      <c r="P8" s="234">
        <f t="shared" si="4"/>
        <v>10574.880000000001</v>
      </c>
      <c r="Q8" s="230"/>
    </row>
    <row r="9" spans="1:17" s="243" customFormat="1" ht="17" x14ac:dyDescent="0.2">
      <c r="A9" s="229">
        <v>7</v>
      </c>
      <c r="B9" s="230" t="s">
        <v>5</v>
      </c>
      <c r="C9" s="230">
        <v>7252</v>
      </c>
      <c r="D9" s="232">
        <v>43634</v>
      </c>
      <c r="E9" s="231"/>
      <c r="F9" s="232"/>
      <c r="G9" s="230" t="s">
        <v>324</v>
      </c>
      <c r="H9" s="233" t="s">
        <v>348</v>
      </c>
      <c r="I9" s="244">
        <v>531600</v>
      </c>
      <c r="J9" s="235"/>
      <c r="K9" s="234">
        <v>100</v>
      </c>
      <c r="L9" s="232">
        <v>43795</v>
      </c>
      <c r="M9" s="234">
        <f t="shared" si="5"/>
        <v>4511.0199999999995</v>
      </c>
      <c r="N9" s="234">
        <f t="shared" si="1"/>
        <v>4990</v>
      </c>
      <c r="O9" s="234">
        <f t="shared" si="6"/>
        <v>10095.9</v>
      </c>
      <c r="P9" s="234">
        <f t="shared" si="4"/>
        <v>10574.880000000001</v>
      </c>
      <c r="Q9" s="230"/>
    </row>
    <row r="10" spans="1:17" s="243" customFormat="1" ht="17" x14ac:dyDescent="0.2">
      <c r="A10" s="229">
        <v>8</v>
      </c>
      <c r="B10" s="230" t="s">
        <v>5</v>
      </c>
      <c r="C10" s="230">
        <v>7256</v>
      </c>
      <c r="D10" s="232">
        <v>43637</v>
      </c>
      <c r="E10" s="231"/>
      <c r="F10" s="232"/>
      <c r="G10" s="230" t="s">
        <v>327</v>
      </c>
      <c r="H10" s="233" t="s">
        <v>348</v>
      </c>
      <c r="I10" s="238">
        <v>531600</v>
      </c>
      <c r="J10" s="235"/>
      <c r="K10" s="234">
        <v>100</v>
      </c>
      <c r="L10" s="232">
        <v>43676</v>
      </c>
      <c r="M10" s="234">
        <f t="shared" si="5"/>
        <v>4411.0199999999995</v>
      </c>
      <c r="N10" s="234">
        <f t="shared" si="1"/>
        <v>4990</v>
      </c>
      <c r="O10" s="234">
        <f t="shared" si="6"/>
        <v>9995.9</v>
      </c>
      <c r="P10" s="234">
        <f t="shared" si="4"/>
        <v>10574.880000000001</v>
      </c>
      <c r="Q10" s="230"/>
    </row>
    <row r="11" spans="1:17" s="243" customFormat="1" ht="17" x14ac:dyDescent="0.2">
      <c r="A11" s="229">
        <v>9</v>
      </c>
      <c r="B11" s="230" t="s">
        <v>5</v>
      </c>
      <c r="C11" s="230">
        <v>7258</v>
      </c>
      <c r="D11" s="232">
        <v>43644</v>
      </c>
      <c r="E11" s="231">
        <v>43654</v>
      </c>
      <c r="F11" s="232"/>
      <c r="G11" s="230" t="s">
        <v>328</v>
      </c>
      <c r="H11" s="233" t="s">
        <v>348</v>
      </c>
      <c r="I11" s="238">
        <v>540300</v>
      </c>
      <c r="J11" s="235"/>
      <c r="K11" s="234">
        <v>226</v>
      </c>
      <c r="L11" s="232">
        <v>43676</v>
      </c>
      <c r="M11" s="234">
        <f t="shared" si="5"/>
        <v>4185.0199999999995</v>
      </c>
      <c r="N11" s="234">
        <f t="shared" si="1"/>
        <v>4990</v>
      </c>
      <c r="O11" s="234">
        <f t="shared" si="6"/>
        <v>9769.9</v>
      </c>
      <c r="P11" s="234">
        <f t="shared" si="4"/>
        <v>10574.880000000001</v>
      </c>
      <c r="Q11" s="230"/>
    </row>
    <row r="12" spans="1:17" s="243" customFormat="1" ht="17" x14ac:dyDescent="0.2">
      <c r="A12" s="229">
        <v>10</v>
      </c>
      <c r="B12" s="230" t="s">
        <v>5</v>
      </c>
      <c r="C12" s="230">
        <v>7259</v>
      </c>
      <c r="D12" s="232">
        <v>43644</v>
      </c>
      <c r="E12" s="231"/>
      <c r="F12" s="232"/>
      <c r="G12" s="230" t="s">
        <v>330</v>
      </c>
      <c r="H12" s="233" t="s">
        <v>348</v>
      </c>
      <c r="I12" s="238">
        <v>550100</v>
      </c>
      <c r="J12" s="235"/>
      <c r="K12" s="234">
        <v>1785</v>
      </c>
      <c r="L12" s="232">
        <v>43676</v>
      </c>
      <c r="M12" s="234">
        <f t="shared" si="5"/>
        <v>2400.0199999999995</v>
      </c>
      <c r="N12" s="234">
        <f t="shared" si="1"/>
        <v>4990</v>
      </c>
      <c r="O12" s="234">
        <f t="shared" si="6"/>
        <v>7984.9</v>
      </c>
      <c r="P12" s="234">
        <f t="shared" si="4"/>
        <v>10574.880000000001</v>
      </c>
      <c r="Q12" s="230"/>
    </row>
    <row r="13" spans="1:17" s="243" customFormat="1" ht="17" x14ac:dyDescent="0.2">
      <c r="A13" s="229">
        <v>11</v>
      </c>
      <c r="B13" s="230" t="s">
        <v>5</v>
      </c>
      <c r="C13" s="230" t="s">
        <v>370</v>
      </c>
      <c r="D13" s="232">
        <v>43646</v>
      </c>
      <c r="E13" s="231"/>
      <c r="F13" s="232"/>
      <c r="G13" s="230" t="s">
        <v>333</v>
      </c>
      <c r="H13" s="233" t="s">
        <v>348</v>
      </c>
      <c r="I13" s="244">
        <v>520100</v>
      </c>
      <c r="J13" s="235"/>
      <c r="K13" s="234">
        <v>161.71</v>
      </c>
      <c r="L13" s="232">
        <v>43676</v>
      </c>
      <c r="M13" s="234">
        <f t="shared" si="5"/>
        <v>2238.3099999999995</v>
      </c>
      <c r="N13" s="234">
        <f t="shared" si="1"/>
        <v>4990</v>
      </c>
      <c r="O13" s="234">
        <f t="shared" si="6"/>
        <v>7823.19</v>
      </c>
      <c r="P13" s="234">
        <f t="shared" si="4"/>
        <v>10574.880000000001</v>
      </c>
      <c r="Q13" s="230"/>
    </row>
    <row r="14" spans="1:17" s="243" customFormat="1" ht="17" x14ac:dyDescent="0.2">
      <c r="A14" s="229">
        <v>12</v>
      </c>
      <c r="B14" s="230" t="s">
        <v>5</v>
      </c>
      <c r="C14" s="230">
        <v>7260</v>
      </c>
      <c r="D14" s="232">
        <v>43646</v>
      </c>
      <c r="E14" s="231"/>
      <c r="F14" s="232"/>
      <c r="G14" s="230" t="s">
        <v>335</v>
      </c>
      <c r="H14" s="233" t="s">
        <v>348</v>
      </c>
      <c r="I14" s="238">
        <v>540400</v>
      </c>
      <c r="J14" s="235"/>
      <c r="K14" s="234">
        <v>179.64</v>
      </c>
      <c r="L14" s="232">
        <v>43651</v>
      </c>
      <c r="M14" s="234">
        <f t="shared" si="5"/>
        <v>2058.6699999999996</v>
      </c>
      <c r="N14" s="234">
        <f t="shared" si="1"/>
        <v>4990</v>
      </c>
      <c r="O14" s="234">
        <f t="shared" si="6"/>
        <v>7643.5499999999993</v>
      </c>
      <c r="P14" s="234">
        <f t="shared" si="4"/>
        <v>10574.88</v>
      </c>
      <c r="Q14" s="230"/>
    </row>
    <row r="15" spans="1:17" s="243" customFormat="1" ht="17" x14ac:dyDescent="0.2">
      <c r="A15" s="229">
        <v>13</v>
      </c>
      <c r="B15" s="230" t="s">
        <v>5</v>
      </c>
      <c r="C15" s="230">
        <v>7261</v>
      </c>
      <c r="D15" s="232">
        <v>43646</v>
      </c>
      <c r="E15" s="231"/>
      <c r="F15" s="232"/>
      <c r="G15" s="230" t="s">
        <v>335</v>
      </c>
      <c r="H15" s="233" t="s">
        <v>348</v>
      </c>
      <c r="I15" s="238">
        <v>531000</v>
      </c>
      <c r="J15" s="235"/>
      <c r="K15" s="234">
        <v>25</v>
      </c>
      <c r="L15" s="232">
        <v>43652</v>
      </c>
      <c r="M15" s="234">
        <f t="shared" si="5"/>
        <v>2033.6699999999996</v>
      </c>
      <c r="N15" s="234">
        <f t="shared" si="1"/>
        <v>4990</v>
      </c>
      <c r="O15" s="234">
        <f t="shared" si="6"/>
        <v>7618.5499999999993</v>
      </c>
      <c r="P15" s="234">
        <f t="shared" si="4"/>
        <v>10574.88</v>
      </c>
      <c r="Q15" s="230"/>
    </row>
    <row r="16" spans="1:17" s="243" customFormat="1" ht="17" x14ac:dyDescent="0.2">
      <c r="A16" s="229">
        <v>14</v>
      </c>
      <c r="B16" s="230" t="s">
        <v>5</v>
      </c>
      <c r="C16" s="230">
        <v>7262</v>
      </c>
      <c r="D16" s="232">
        <v>43646</v>
      </c>
      <c r="E16" s="231"/>
      <c r="F16" s="232"/>
      <c r="G16" s="230" t="s">
        <v>335</v>
      </c>
      <c r="H16" s="233" t="s">
        <v>348</v>
      </c>
      <c r="I16" s="238">
        <v>531000</v>
      </c>
      <c r="J16" s="235"/>
      <c r="K16" s="234">
        <v>15</v>
      </c>
      <c r="L16" s="232">
        <v>43653</v>
      </c>
      <c r="M16" s="234">
        <f t="shared" si="5"/>
        <v>2018.6699999999996</v>
      </c>
      <c r="N16" s="234">
        <f t="shared" si="1"/>
        <v>4990</v>
      </c>
      <c r="O16" s="234">
        <f t="shared" si="6"/>
        <v>7603.5499999999993</v>
      </c>
      <c r="P16" s="234">
        <f t="shared" si="4"/>
        <v>10574.88</v>
      </c>
      <c r="Q16" s="230"/>
    </row>
    <row r="17" spans="1:17" s="243" customFormat="1" ht="17" x14ac:dyDescent="0.2">
      <c r="A17" s="229">
        <v>15</v>
      </c>
      <c r="B17" s="230" t="s">
        <v>5</v>
      </c>
      <c r="C17" s="230">
        <v>7263</v>
      </c>
      <c r="D17" s="232">
        <v>43646</v>
      </c>
      <c r="E17" s="231"/>
      <c r="F17" s="232"/>
      <c r="G17" s="230" t="s">
        <v>335</v>
      </c>
      <c r="H17" s="233" t="s">
        <v>348</v>
      </c>
      <c r="I17" s="238">
        <v>540400</v>
      </c>
      <c r="J17" s="235"/>
      <c r="K17" s="234">
        <v>19.07</v>
      </c>
      <c r="L17" s="232">
        <v>43654</v>
      </c>
      <c r="M17" s="234">
        <f t="shared" si="5"/>
        <v>1999.5999999999997</v>
      </c>
      <c r="N17" s="234">
        <f t="shared" si="1"/>
        <v>4990</v>
      </c>
      <c r="O17" s="234">
        <f t="shared" si="6"/>
        <v>7584.48</v>
      </c>
      <c r="P17" s="234">
        <f t="shared" si="4"/>
        <v>10574.880000000001</v>
      </c>
      <c r="Q17" s="230"/>
    </row>
    <row r="18" spans="1:17" s="243" customFormat="1" ht="17" x14ac:dyDescent="0.2">
      <c r="A18" s="229">
        <v>16</v>
      </c>
      <c r="B18" s="230" t="s">
        <v>5</v>
      </c>
      <c r="C18" s="230">
        <v>7264</v>
      </c>
      <c r="D18" s="232">
        <v>43646</v>
      </c>
      <c r="E18" s="231"/>
      <c r="F18" s="232"/>
      <c r="G18" s="230" t="s">
        <v>335</v>
      </c>
      <c r="H18" s="233" t="s">
        <v>348</v>
      </c>
      <c r="I18" s="238">
        <v>531200</v>
      </c>
      <c r="J18" s="235"/>
      <c r="K18" s="234">
        <v>169.56</v>
      </c>
      <c r="L18" s="232">
        <v>43655</v>
      </c>
      <c r="M18" s="234">
        <f t="shared" si="5"/>
        <v>1830.0399999999997</v>
      </c>
      <c r="N18" s="234">
        <f t="shared" si="1"/>
        <v>4990</v>
      </c>
      <c r="O18" s="234">
        <f t="shared" si="6"/>
        <v>7414.9199999999992</v>
      </c>
      <c r="P18" s="234">
        <f t="shared" si="4"/>
        <v>10574.88</v>
      </c>
      <c r="Q18" s="230"/>
    </row>
    <row r="19" spans="1:17" s="243" customFormat="1" ht="17" x14ac:dyDescent="0.2">
      <c r="A19" s="229">
        <v>17</v>
      </c>
      <c r="B19" s="230" t="s">
        <v>5</v>
      </c>
      <c r="C19" s="230">
        <v>7265</v>
      </c>
      <c r="D19" s="232">
        <v>43646</v>
      </c>
      <c r="E19" s="231"/>
      <c r="F19" s="232"/>
      <c r="G19" s="230" t="s">
        <v>341</v>
      </c>
      <c r="H19" s="233" t="s">
        <v>348</v>
      </c>
      <c r="I19" s="238">
        <v>560100</v>
      </c>
      <c r="J19" s="235"/>
      <c r="K19" s="234">
        <v>400</v>
      </c>
      <c r="L19" s="232">
        <v>43646</v>
      </c>
      <c r="M19" s="234">
        <f t="shared" si="5"/>
        <v>1430.0399999999997</v>
      </c>
      <c r="N19" s="234">
        <f t="shared" si="1"/>
        <v>4990</v>
      </c>
      <c r="O19" s="234">
        <f t="shared" si="6"/>
        <v>7014.9199999999992</v>
      </c>
      <c r="P19" s="234">
        <f t="shared" si="4"/>
        <v>10574.88</v>
      </c>
      <c r="Q19" s="230"/>
    </row>
    <row r="20" spans="1:17" s="243" customFormat="1" ht="17" x14ac:dyDescent="0.2">
      <c r="A20" s="229">
        <v>19</v>
      </c>
      <c r="B20" s="230" t="s">
        <v>4</v>
      </c>
      <c r="C20" s="230"/>
      <c r="D20" s="230"/>
      <c r="E20" s="231">
        <v>43646</v>
      </c>
      <c r="F20" s="232"/>
      <c r="G20" s="230" t="s">
        <v>271</v>
      </c>
      <c r="H20" s="233" t="s">
        <v>348</v>
      </c>
      <c r="I20" s="244">
        <v>420100</v>
      </c>
      <c r="J20" s="241">
        <v>4990</v>
      </c>
      <c r="K20" s="234"/>
      <c r="L20" s="232">
        <v>43646</v>
      </c>
      <c r="M20" s="234">
        <f t="shared" si="5"/>
        <v>1430.0399999999997</v>
      </c>
      <c r="N20" s="234">
        <f t="shared" si="1"/>
        <v>0</v>
      </c>
      <c r="O20" s="234">
        <f t="shared" si="6"/>
        <v>12004.919999999998</v>
      </c>
      <c r="P20" s="234">
        <f t="shared" si="4"/>
        <v>10574.88</v>
      </c>
      <c r="Q20" s="230"/>
    </row>
    <row r="21" spans="1:17" s="243" customFormat="1" ht="17" x14ac:dyDescent="0.2">
      <c r="A21" s="229">
        <v>20</v>
      </c>
      <c r="B21" s="230" t="s">
        <v>4</v>
      </c>
      <c r="C21" s="230"/>
      <c r="D21" s="230"/>
      <c r="E21" s="231">
        <v>43649</v>
      </c>
      <c r="F21" s="230"/>
      <c r="G21" s="230" t="s">
        <v>302</v>
      </c>
      <c r="H21" s="233" t="s">
        <v>303</v>
      </c>
      <c r="I21" s="238">
        <v>410300</v>
      </c>
      <c r="J21" s="235">
        <v>740</v>
      </c>
      <c r="K21" s="234"/>
      <c r="L21" s="232">
        <v>43649</v>
      </c>
      <c r="M21" s="234">
        <f t="shared" si="5"/>
        <v>1430.0399999999997</v>
      </c>
      <c r="N21" s="234">
        <f t="shared" si="1"/>
        <v>-740</v>
      </c>
      <c r="O21" s="234">
        <f t="shared" si="6"/>
        <v>12744.919999999998</v>
      </c>
      <c r="P21" s="234">
        <f t="shared" ref="P21:P23" si="7">O21-M21+N21</f>
        <v>10574.88</v>
      </c>
      <c r="Q21" s="230"/>
    </row>
    <row r="22" spans="1:17" s="243" customFormat="1" ht="17" x14ac:dyDescent="0.2">
      <c r="A22" s="229">
        <v>21</v>
      </c>
      <c r="B22" s="230" t="s">
        <v>4</v>
      </c>
      <c r="C22" s="230"/>
      <c r="D22" s="232"/>
      <c r="E22" s="231">
        <v>43649</v>
      </c>
      <c r="F22" s="230"/>
      <c r="G22" s="230" t="s">
        <v>304</v>
      </c>
      <c r="H22" s="233" t="s">
        <v>12</v>
      </c>
      <c r="I22" s="238">
        <v>410100</v>
      </c>
      <c r="J22" s="235">
        <v>24.95</v>
      </c>
      <c r="K22" s="234"/>
      <c r="L22" s="232">
        <v>43649</v>
      </c>
      <c r="M22" s="234">
        <f t="shared" si="5"/>
        <v>1430.0399999999997</v>
      </c>
      <c r="N22" s="234">
        <f t="shared" si="1"/>
        <v>-764.95</v>
      </c>
      <c r="O22" s="234">
        <f t="shared" si="6"/>
        <v>12769.869999999999</v>
      </c>
      <c r="P22" s="234">
        <f t="shared" si="7"/>
        <v>10574.88</v>
      </c>
      <c r="Q22" s="230"/>
    </row>
    <row r="23" spans="1:17" s="243" customFormat="1" ht="15" customHeight="1" x14ac:dyDescent="0.2">
      <c r="A23" s="229">
        <v>22</v>
      </c>
      <c r="B23" s="230" t="s">
        <v>4</v>
      </c>
      <c r="C23" s="230"/>
      <c r="D23" s="232"/>
      <c r="E23" s="231">
        <v>43649</v>
      </c>
      <c r="F23" s="230"/>
      <c r="G23" s="230" t="s">
        <v>302</v>
      </c>
      <c r="H23" s="233" t="s">
        <v>305</v>
      </c>
      <c r="I23" s="238">
        <v>420200</v>
      </c>
      <c r="J23" s="235">
        <v>13</v>
      </c>
      <c r="K23" s="234"/>
      <c r="L23" s="232">
        <v>43649</v>
      </c>
      <c r="M23" s="234">
        <f t="shared" si="5"/>
        <v>1430.0399999999997</v>
      </c>
      <c r="N23" s="234">
        <f t="shared" si="1"/>
        <v>-777.95</v>
      </c>
      <c r="O23" s="234">
        <f t="shared" si="6"/>
        <v>12782.869999999999</v>
      </c>
      <c r="P23" s="234">
        <f t="shared" si="7"/>
        <v>10574.88</v>
      </c>
      <c r="Q23" s="230"/>
    </row>
    <row r="24" spans="1:17" s="243" customFormat="1" ht="16" x14ac:dyDescent="0.2">
      <c r="A24" s="229">
        <v>23</v>
      </c>
      <c r="B24" s="230" t="s">
        <v>353</v>
      </c>
      <c r="C24" s="230"/>
      <c r="D24" s="232"/>
      <c r="E24" s="231">
        <v>43686</v>
      </c>
      <c r="F24" s="230"/>
      <c r="G24" s="230" t="s">
        <v>273</v>
      </c>
      <c r="H24" s="233"/>
      <c r="I24" s="238">
        <v>420600</v>
      </c>
      <c r="J24" s="235">
        <v>44.57</v>
      </c>
      <c r="K24" s="234"/>
      <c r="L24" s="232">
        <v>43686</v>
      </c>
      <c r="M24" s="234">
        <f t="shared" si="5"/>
        <v>1430.0399999999997</v>
      </c>
      <c r="N24" s="234">
        <f t="shared" si="1"/>
        <v>-822.5200000000001</v>
      </c>
      <c r="O24" s="234">
        <f t="shared" si="6"/>
        <v>12827.439999999999</v>
      </c>
      <c r="P24" s="234"/>
      <c r="Q24" s="230"/>
    </row>
    <row r="25" spans="1:17" s="243" customFormat="1" ht="34" x14ac:dyDescent="0.2">
      <c r="A25" s="229">
        <v>24</v>
      </c>
      <c r="B25" s="230" t="s">
        <v>4</v>
      </c>
      <c r="C25" s="230"/>
      <c r="D25" s="232"/>
      <c r="E25" s="231">
        <v>43713</v>
      </c>
      <c r="F25" s="230"/>
      <c r="G25" s="230" t="s">
        <v>354</v>
      </c>
      <c r="H25" s="233" t="s">
        <v>355</v>
      </c>
      <c r="I25" s="238">
        <v>420400</v>
      </c>
      <c r="J25" s="235">
        <v>774.9</v>
      </c>
      <c r="K25" s="234"/>
      <c r="L25" s="232">
        <v>43713</v>
      </c>
      <c r="M25" s="234">
        <f t="shared" si="5"/>
        <v>1430.0399999999997</v>
      </c>
      <c r="N25" s="234">
        <f t="shared" si="1"/>
        <v>-1597.42</v>
      </c>
      <c r="O25" s="234">
        <f t="shared" si="6"/>
        <v>13602.339999999998</v>
      </c>
      <c r="P25" s="234"/>
      <c r="Q25" s="230"/>
    </row>
    <row r="26" spans="1:17" s="243" customFormat="1" ht="34" x14ac:dyDescent="0.2">
      <c r="A26" s="229">
        <v>25</v>
      </c>
      <c r="B26" s="230" t="s">
        <v>4</v>
      </c>
      <c r="C26" s="230"/>
      <c r="D26" s="232"/>
      <c r="E26" s="231">
        <v>43724</v>
      </c>
      <c r="F26" s="230"/>
      <c r="G26" s="230" t="s">
        <v>357</v>
      </c>
      <c r="H26" s="233" t="s">
        <v>356</v>
      </c>
      <c r="I26" s="238">
        <v>420100</v>
      </c>
      <c r="J26" s="235">
        <v>2885</v>
      </c>
      <c r="K26" s="234"/>
      <c r="L26" s="232">
        <v>43724</v>
      </c>
      <c r="M26" s="234">
        <f t="shared" si="5"/>
        <v>1430.0399999999997</v>
      </c>
      <c r="N26" s="234">
        <f t="shared" si="1"/>
        <v>-4482.42</v>
      </c>
      <c r="O26" s="234">
        <f t="shared" si="6"/>
        <v>16487.339999999997</v>
      </c>
      <c r="P26" s="234"/>
      <c r="Q26" s="230"/>
    </row>
    <row r="27" spans="1:17" s="243" customFormat="1" ht="17" x14ac:dyDescent="0.2">
      <c r="A27" s="229">
        <v>26</v>
      </c>
      <c r="B27" s="230" t="s">
        <v>5</v>
      </c>
      <c r="C27" s="230">
        <v>7271</v>
      </c>
      <c r="D27" s="232">
        <v>43739</v>
      </c>
      <c r="E27" s="231">
        <v>43739</v>
      </c>
      <c r="F27" s="232"/>
      <c r="G27" s="230" t="s">
        <v>358</v>
      </c>
      <c r="H27" s="233" t="s">
        <v>359</v>
      </c>
      <c r="I27" s="238">
        <v>531600</v>
      </c>
      <c r="J27" s="235"/>
      <c r="K27" s="234">
        <v>100</v>
      </c>
      <c r="L27" s="232">
        <v>43739</v>
      </c>
      <c r="M27" s="234">
        <f t="shared" si="5"/>
        <v>1330.0399999999997</v>
      </c>
      <c r="N27" s="234">
        <f t="shared" si="1"/>
        <v>-4482.42</v>
      </c>
      <c r="O27" s="234">
        <f t="shared" si="6"/>
        <v>16387.339999999997</v>
      </c>
      <c r="P27" s="234"/>
      <c r="Q27" s="230"/>
    </row>
    <row r="28" spans="1:17" s="243" customFormat="1" ht="17" x14ac:dyDescent="0.2">
      <c r="A28" s="229">
        <v>27</v>
      </c>
      <c r="B28" s="230" t="s">
        <v>5</v>
      </c>
      <c r="C28" s="230">
        <v>7272</v>
      </c>
      <c r="D28" s="232">
        <v>43739</v>
      </c>
      <c r="E28" s="231">
        <v>43739</v>
      </c>
      <c r="F28" s="232"/>
      <c r="G28" s="230" t="s">
        <v>360</v>
      </c>
      <c r="H28" s="233" t="s">
        <v>359</v>
      </c>
      <c r="I28" s="238">
        <v>531600</v>
      </c>
      <c r="J28" s="235"/>
      <c r="K28" s="234">
        <v>50</v>
      </c>
      <c r="L28" s="232">
        <v>43739</v>
      </c>
      <c r="M28" s="234">
        <f t="shared" si="5"/>
        <v>1280.0399999999997</v>
      </c>
      <c r="N28" s="234">
        <f t="shared" si="1"/>
        <v>-4482.42</v>
      </c>
      <c r="O28" s="234">
        <f t="shared" si="6"/>
        <v>16337.339999999997</v>
      </c>
      <c r="P28" s="234"/>
      <c r="Q28" s="230"/>
    </row>
    <row r="29" spans="1:17" s="243" customFormat="1" ht="17" x14ac:dyDescent="0.2">
      <c r="A29" s="229">
        <v>28</v>
      </c>
      <c r="B29" s="230" t="s">
        <v>5</v>
      </c>
      <c r="C29" s="230">
        <v>7269</v>
      </c>
      <c r="D29" s="236">
        <v>43739</v>
      </c>
      <c r="E29" s="231">
        <v>43739</v>
      </c>
      <c r="F29" s="230"/>
      <c r="G29" s="230" t="s">
        <v>361</v>
      </c>
      <c r="H29" s="233" t="s">
        <v>359</v>
      </c>
      <c r="I29" s="238">
        <v>531600</v>
      </c>
      <c r="J29" s="235"/>
      <c r="K29" s="234">
        <v>50</v>
      </c>
      <c r="L29" s="232">
        <v>43739</v>
      </c>
      <c r="M29" s="234">
        <f t="shared" si="5"/>
        <v>1230.0399999999997</v>
      </c>
      <c r="N29" s="234">
        <f t="shared" si="1"/>
        <v>-4482.42</v>
      </c>
      <c r="O29" s="234">
        <f t="shared" si="6"/>
        <v>16287.339999999997</v>
      </c>
      <c r="P29" s="234"/>
      <c r="Q29" s="230"/>
    </row>
    <row r="30" spans="1:17" s="243" customFormat="1" ht="17" x14ac:dyDescent="0.2">
      <c r="A30" s="229">
        <v>29</v>
      </c>
      <c r="B30" s="230" t="s">
        <v>5</v>
      </c>
      <c r="C30" s="230">
        <v>7267</v>
      </c>
      <c r="D30" s="236">
        <v>43738</v>
      </c>
      <c r="E30" s="231">
        <v>43746</v>
      </c>
      <c r="F30" s="230"/>
      <c r="G30" s="230" t="s">
        <v>362</v>
      </c>
      <c r="H30" s="233" t="s">
        <v>363</v>
      </c>
      <c r="I30" s="238">
        <v>531000</v>
      </c>
      <c r="J30" s="235"/>
      <c r="K30" s="234">
        <v>369.64</v>
      </c>
      <c r="L30" s="232">
        <v>43746</v>
      </c>
      <c r="M30" s="234">
        <f t="shared" si="5"/>
        <v>860.39999999999975</v>
      </c>
      <c r="N30" s="234">
        <f t="shared" si="1"/>
        <v>-4482.42</v>
      </c>
      <c r="O30" s="234">
        <f t="shared" si="6"/>
        <v>15917.699999999997</v>
      </c>
      <c r="P30" s="234"/>
      <c r="Q30" s="230"/>
    </row>
    <row r="31" spans="1:17" s="243" customFormat="1" ht="17" x14ac:dyDescent="0.2">
      <c r="A31" s="229">
        <v>30</v>
      </c>
      <c r="B31" s="230" t="s">
        <v>5</v>
      </c>
      <c r="C31" s="230">
        <v>7266</v>
      </c>
      <c r="D31" s="236">
        <v>43738</v>
      </c>
      <c r="E31" s="231">
        <v>43747</v>
      </c>
      <c r="F31" s="230"/>
      <c r="G31" s="230" t="s">
        <v>341</v>
      </c>
      <c r="H31" s="233" t="s">
        <v>364</v>
      </c>
      <c r="I31" s="238">
        <v>531100</v>
      </c>
      <c r="J31" s="235"/>
      <c r="K31" s="234">
        <v>900</v>
      </c>
      <c r="L31" s="232">
        <v>43747</v>
      </c>
      <c r="M31" s="234">
        <f t="shared" si="5"/>
        <v>-39.60000000000025</v>
      </c>
      <c r="N31" s="234">
        <f t="shared" si="1"/>
        <v>-4482.42</v>
      </c>
      <c r="O31" s="234">
        <f t="shared" si="6"/>
        <v>15017.699999999997</v>
      </c>
      <c r="P31" s="234"/>
      <c r="Q31" s="230"/>
    </row>
    <row r="32" spans="1:17" s="243" customFormat="1" ht="17" x14ac:dyDescent="0.2">
      <c r="A32" s="229">
        <v>31</v>
      </c>
      <c r="B32" s="230" t="s">
        <v>5</v>
      </c>
      <c r="C32" s="230">
        <v>7273</v>
      </c>
      <c r="D32" s="236">
        <v>43741</v>
      </c>
      <c r="E32" s="231">
        <v>43747</v>
      </c>
      <c r="F32" s="230"/>
      <c r="G32" s="230" t="s">
        <v>341</v>
      </c>
      <c r="H32" s="233" t="s">
        <v>365</v>
      </c>
      <c r="I32" s="238">
        <v>532100</v>
      </c>
      <c r="J32" s="235"/>
      <c r="K32" s="234">
        <v>580</v>
      </c>
      <c r="L32" s="232">
        <v>43747</v>
      </c>
      <c r="M32" s="234">
        <f t="shared" si="5"/>
        <v>-619.60000000000025</v>
      </c>
      <c r="N32" s="234">
        <f t="shared" si="1"/>
        <v>-4482.42</v>
      </c>
      <c r="O32" s="234">
        <f t="shared" si="6"/>
        <v>14437.699999999997</v>
      </c>
      <c r="P32" s="234"/>
      <c r="Q32" s="230"/>
    </row>
    <row r="33" spans="1:17" s="243" customFormat="1" ht="34" x14ac:dyDescent="0.2">
      <c r="A33" s="229">
        <v>32</v>
      </c>
      <c r="B33" s="230" t="s">
        <v>4</v>
      </c>
      <c r="C33" s="230"/>
      <c r="D33" s="230"/>
      <c r="E33" s="231">
        <v>43759</v>
      </c>
      <c r="F33" s="230"/>
      <c r="G33" s="230" t="s">
        <v>367</v>
      </c>
      <c r="H33" s="233" t="s">
        <v>356</v>
      </c>
      <c r="I33" s="238">
        <v>420100</v>
      </c>
      <c r="J33" s="241">
        <v>1530</v>
      </c>
      <c r="K33" s="234"/>
      <c r="L33" s="232">
        <v>44125</v>
      </c>
      <c r="M33" s="234">
        <f t="shared" si="5"/>
        <v>-619.60000000000025</v>
      </c>
      <c r="N33" s="234">
        <f t="shared" si="1"/>
        <v>-6012.42</v>
      </c>
      <c r="O33" s="234">
        <f t="shared" si="6"/>
        <v>15967.699999999997</v>
      </c>
      <c r="P33" s="234"/>
      <c r="Q33" s="230"/>
    </row>
    <row r="34" spans="1:17" s="243" customFormat="1" ht="34" x14ac:dyDescent="0.2">
      <c r="A34" s="229">
        <v>33</v>
      </c>
      <c r="B34" s="230" t="s">
        <v>4</v>
      </c>
      <c r="C34" s="230"/>
      <c r="D34" s="230"/>
      <c r="E34" s="231">
        <v>43759</v>
      </c>
      <c r="F34" s="230"/>
      <c r="G34" s="230" t="s">
        <v>367</v>
      </c>
      <c r="H34" s="233" t="s">
        <v>356</v>
      </c>
      <c r="I34" s="238">
        <v>420100</v>
      </c>
      <c r="J34" s="241">
        <v>640</v>
      </c>
      <c r="K34" s="234"/>
      <c r="L34" s="232">
        <v>44125</v>
      </c>
      <c r="M34" s="234">
        <f t="shared" si="5"/>
        <v>-619.60000000000025</v>
      </c>
      <c r="N34" s="234">
        <f t="shared" si="1"/>
        <v>-6652.42</v>
      </c>
      <c r="O34" s="234">
        <f t="shared" si="6"/>
        <v>16607.699999999997</v>
      </c>
      <c r="P34" s="234"/>
      <c r="Q34" s="230"/>
    </row>
    <row r="35" spans="1:17" s="243" customFormat="1" ht="34" x14ac:dyDescent="0.2">
      <c r="A35" s="229">
        <v>34</v>
      </c>
      <c r="B35" s="230" t="s">
        <v>4</v>
      </c>
      <c r="C35" s="230"/>
      <c r="D35" s="232"/>
      <c r="E35" s="231">
        <v>43759</v>
      </c>
      <c r="F35" s="230"/>
      <c r="G35" s="230" t="s">
        <v>367</v>
      </c>
      <c r="H35" s="233" t="s">
        <v>356</v>
      </c>
      <c r="I35" s="245" t="s">
        <v>241</v>
      </c>
      <c r="J35" s="241">
        <v>1240</v>
      </c>
      <c r="K35" s="234"/>
      <c r="L35" s="232">
        <v>44125</v>
      </c>
      <c r="M35" s="234">
        <f t="shared" si="5"/>
        <v>-619.60000000000025</v>
      </c>
      <c r="N35" s="234">
        <f t="shared" si="1"/>
        <v>-7892.42</v>
      </c>
      <c r="O35" s="234">
        <f t="shared" si="6"/>
        <v>17847.699999999997</v>
      </c>
      <c r="P35" s="234"/>
      <c r="Q35" s="230"/>
    </row>
    <row r="36" spans="1:17" s="243" customFormat="1" ht="34" x14ac:dyDescent="0.2">
      <c r="A36" s="229">
        <v>35</v>
      </c>
      <c r="B36" s="230" t="s">
        <v>4</v>
      </c>
      <c r="C36" s="230"/>
      <c r="D36" s="232"/>
      <c r="E36" s="231">
        <v>43759</v>
      </c>
      <c r="F36" s="230"/>
      <c r="G36" s="230" t="s">
        <v>367</v>
      </c>
      <c r="H36" s="233" t="s">
        <v>356</v>
      </c>
      <c r="I36" s="245" t="s">
        <v>241</v>
      </c>
      <c r="J36" s="241">
        <v>1200</v>
      </c>
      <c r="K36" s="234"/>
      <c r="L36" s="232">
        <v>44125</v>
      </c>
      <c r="M36" s="234">
        <f t="shared" si="5"/>
        <v>-619.60000000000025</v>
      </c>
      <c r="N36" s="234">
        <f t="shared" si="1"/>
        <v>-9092.42</v>
      </c>
      <c r="O36" s="234">
        <f t="shared" si="6"/>
        <v>19047.699999999997</v>
      </c>
      <c r="P36" s="234"/>
      <c r="Q36" s="230"/>
    </row>
    <row r="37" spans="1:17" s="243" customFormat="1" ht="34" x14ac:dyDescent="0.2">
      <c r="A37" s="229">
        <v>36</v>
      </c>
      <c r="B37" s="230" t="s">
        <v>4</v>
      </c>
      <c r="C37" s="230"/>
      <c r="D37" s="232"/>
      <c r="E37" s="231">
        <v>43759</v>
      </c>
      <c r="F37" s="230"/>
      <c r="G37" s="230" t="s">
        <v>367</v>
      </c>
      <c r="H37" s="233" t="s">
        <v>356</v>
      </c>
      <c r="I37" s="238">
        <v>420100</v>
      </c>
      <c r="J37" s="241">
        <v>1065</v>
      </c>
      <c r="K37" s="234"/>
      <c r="L37" s="232">
        <v>44125</v>
      </c>
      <c r="M37" s="234"/>
      <c r="N37" s="234">
        <f t="shared" si="1"/>
        <v>-10157.42</v>
      </c>
      <c r="O37" s="234">
        <f t="shared" si="6"/>
        <v>20112.699999999997</v>
      </c>
      <c r="P37" s="234"/>
      <c r="Q37" s="230"/>
    </row>
    <row r="38" spans="1:17" s="243" customFormat="1" ht="17" x14ac:dyDescent="0.2">
      <c r="A38" s="229">
        <v>37</v>
      </c>
      <c r="B38" s="230" t="s">
        <v>4</v>
      </c>
      <c r="C38" s="230"/>
      <c r="D38" s="232"/>
      <c r="E38" s="231">
        <v>43759</v>
      </c>
      <c r="F38" s="230"/>
      <c r="G38" s="230" t="s">
        <v>12</v>
      </c>
      <c r="H38" s="233" t="s">
        <v>12</v>
      </c>
      <c r="I38" s="244">
        <v>410100</v>
      </c>
      <c r="J38" s="241">
        <v>287</v>
      </c>
      <c r="K38" s="234"/>
      <c r="L38" s="232">
        <v>44125</v>
      </c>
      <c r="M38" s="234"/>
      <c r="N38" s="234">
        <f t="shared" si="1"/>
        <v>-10444.42</v>
      </c>
      <c r="O38" s="234">
        <f t="shared" si="6"/>
        <v>20399.699999999997</v>
      </c>
      <c r="P38" s="234"/>
      <c r="Q38" s="230"/>
    </row>
    <row r="39" spans="1:17" s="243" customFormat="1" ht="17" x14ac:dyDescent="0.2">
      <c r="A39" s="229">
        <v>38</v>
      </c>
      <c r="B39" s="230" t="s">
        <v>5</v>
      </c>
      <c r="C39" s="230">
        <v>7268</v>
      </c>
      <c r="D39" s="232">
        <v>43758</v>
      </c>
      <c r="E39" s="231"/>
      <c r="F39" s="230"/>
      <c r="G39" s="230" t="s">
        <v>368</v>
      </c>
      <c r="H39" s="233" t="s">
        <v>369</v>
      </c>
      <c r="I39" s="238">
        <v>531600</v>
      </c>
      <c r="J39" s="235"/>
      <c r="K39" s="234">
        <v>41.16</v>
      </c>
      <c r="L39" s="232">
        <v>43761</v>
      </c>
      <c r="M39" s="234"/>
      <c r="N39" s="234">
        <f t="shared" si="1"/>
        <v>-10444.42</v>
      </c>
      <c r="O39" s="234">
        <f t="shared" si="6"/>
        <v>20358.539999999997</v>
      </c>
      <c r="P39" s="234"/>
      <c r="Q39" s="230"/>
    </row>
    <row r="40" spans="1:17" s="243" customFormat="1" ht="17" x14ac:dyDescent="0.2">
      <c r="A40" s="229">
        <v>39</v>
      </c>
      <c r="B40" s="230" t="s">
        <v>5</v>
      </c>
      <c r="C40" s="230">
        <v>7270</v>
      </c>
      <c r="D40" s="232">
        <v>43758</v>
      </c>
      <c r="E40" s="231"/>
      <c r="F40" s="230"/>
      <c r="G40" s="230" t="s">
        <v>368</v>
      </c>
      <c r="H40" s="233" t="s">
        <v>371</v>
      </c>
      <c r="I40" s="238">
        <v>540500</v>
      </c>
      <c r="J40" s="235"/>
      <c r="K40" s="234">
        <v>22.31</v>
      </c>
      <c r="L40" s="232">
        <v>43761</v>
      </c>
      <c r="M40" s="234"/>
      <c r="N40" s="234">
        <f t="shared" si="1"/>
        <v>-10444.42</v>
      </c>
      <c r="O40" s="234">
        <f t="shared" si="6"/>
        <v>20336.229999999996</v>
      </c>
      <c r="P40" s="234"/>
      <c r="Q40" s="230"/>
    </row>
    <row r="41" spans="1:17" s="243" customFormat="1" ht="17" x14ac:dyDescent="0.2">
      <c r="A41" s="229">
        <v>40</v>
      </c>
      <c r="B41" s="230" t="s">
        <v>5</v>
      </c>
      <c r="C41" s="230">
        <v>7274</v>
      </c>
      <c r="D41" s="232">
        <v>43758</v>
      </c>
      <c r="E41" s="231"/>
      <c r="F41" s="230"/>
      <c r="G41" s="230" t="s">
        <v>372</v>
      </c>
      <c r="H41" s="233" t="s">
        <v>373</v>
      </c>
      <c r="I41" s="238">
        <v>540400</v>
      </c>
      <c r="J41" s="235"/>
      <c r="K41" s="234">
        <v>31.16</v>
      </c>
      <c r="L41" s="232">
        <v>43761</v>
      </c>
      <c r="M41" s="234"/>
      <c r="N41" s="234">
        <f t="shared" si="1"/>
        <v>-10444.42</v>
      </c>
      <c r="O41" s="234">
        <f t="shared" si="6"/>
        <v>20305.069999999996</v>
      </c>
      <c r="P41" s="234"/>
      <c r="Q41" s="230"/>
    </row>
    <row r="42" spans="1:17" s="243" customFormat="1" ht="17" x14ac:dyDescent="0.2">
      <c r="A42" s="229">
        <v>41</v>
      </c>
      <c r="B42" s="230" t="s">
        <v>5</v>
      </c>
      <c r="C42" s="230">
        <v>7275</v>
      </c>
      <c r="D42" s="232">
        <v>43758</v>
      </c>
      <c r="E42" s="231"/>
      <c r="F42" s="230"/>
      <c r="G42" s="230" t="s">
        <v>372</v>
      </c>
      <c r="H42" s="233" t="s">
        <v>374</v>
      </c>
      <c r="I42" s="238">
        <v>531200</v>
      </c>
      <c r="J42" s="235"/>
      <c r="K42" s="234">
        <v>54.82</v>
      </c>
      <c r="L42" s="232">
        <v>43760</v>
      </c>
      <c r="M42" s="234"/>
      <c r="N42" s="234">
        <f t="shared" si="1"/>
        <v>-10444.42</v>
      </c>
      <c r="O42" s="234">
        <f t="shared" si="6"/>
        <v>20250.249999999996</v>
      </c>
      <c r="P42" s="234"/>
      <c r="Q42" s="230"/>
    </row>
    <row r="43" spans="1:17" s="243" customFormat="1" ht="17" x14ac:dyDescent="0.2">
      <c r="A43" s="229">
        <v>42</v>
      </c>
      <c r="B43" s="230" t="s">
        <v>5</v>
      </c>
      <c r="C43" s="230">
        <v>7276</v>
      </c>
      <c r="D43" s="232">
        <v>43758</v>
      </c>
      <c r="E43" s="231"/>
      <c r="F43" s="230"/>
      <c r="G43" s="230" t="s">
        <v>372</v>
      </c>
      <c r="H43" s="233" t="s">
        <v>369</v>
      </c>
      <c r="I43" s="238">
        <v>531600</v>
      </c>
      <c r="J43" s="235"/>
      <c r="K43" s="234">
        <v>13.97</v>
      </c>
      <c r="L43" s="232">
        <v>43760</v>
      </c>
      <c r="M43" s="234"/>
      <c r="N43" s="234">
        <f t="shared" si="1"/>
        <v>-10444.42</v>
      </c>
      <c r="O43" s="234">
        <f t="shared" si="6"/>
        <v>20236.279999999995</v>
      </c>
      <c r="P43" s="234"/>
      <c r="Q43" s="230"/>
    </row>
    <row r="44" spans="1:17" s="243" customFormat="1" ht="17" x14ac:dyDescent="0.2">
      <c r="A44" s="229">
        <v>43</v>
      </c>
      <c r="B44" s="230" t="s">
        <v>4</v>
      </c>
      <c r="C44" s="230"/>
      <c r="D44" s="232"/>
      <c r="E44" s="231">
        <v>43781</v>
      </c>
      <c r="F44" s="230"/>
      <c r="G44" s="230" t="s">
        <v>273</v>
      </c>
      <c r="H44" s="233" t="s">
        <v>273</v>
      </c>
      <c r="I44" s="238">
        <v>420600</v>
      </c>
      <c r="J44" s="241">
        <v>74.92</v>
      </c>
      <c r="K44" s="234"/>
      <c r="L44" s="232">
        <v>43781</v>
      </c>
      <c r="M44" s="234"/>
      <c r="N44" s="234">
        <f t="shared" si="1"/>
        <v>-10519.34</v>
      </c>
      <c r="O44" s="234">
        <f t="shared" si="6"/>
        <v>20311.199999999993</v>
      </c>
      <c r="P44" s="234"/>
      <c r="Q44" s="230"/>
    </row>
    <row r="45" spans="1:17" s="243" customFormat="1" ht="17" x14ac:dyDescent="0.2">
      <c r="A45" s="229" t="s">
        <v>404</v>
      </c>
      <c r="B45" s="230" t="s">
        <v>4</v>
      </c>
      <c r="C45" s="230"/>
      <c r="D45" s="232"/>
      <c r="E45" s="231">
        <v>43781</v>
      </c>
      <c r="F45" s="230"/>
      <c r="G45" s="230" t="s">
        <v>402</v>
      </c>
      <c r="H45" s="233" t="s">
        <v>403</v>
      </c>
      <c r="I45" s="244">
        <v>450100</v>
      </c>
      <c r="J45" s="241">
        <v>50</v>
      </c>
      <c r="K45" s="234"/>
      <c r="L45" s="232">
        <v>44147</v>
      </c>
      <c r="M45" s="234"/>
      <c r="N45" s="234">
        <f t="shared" si="1"/>
        <v>-10569.34</v>
      </c>
      <c r="O45" s="234">
        <f t="shared" si="6"/>
        <v>20361.199999999993</v>
      </c>
      <c r="P45" s="234"/>
      <c r="Q45" s="230"/>
    </row>
    <row r="46" spans="1:17" s="243" customFormat="1" ht="34" x14ac:dyDescent="0.2">
      <c r="A46" s="229">
        <v>44</v>
      </c>
      <c r="B46" s="230" t="s">
        <v>4</v>
      </c>
      <c r="C46" s="230"/>
      <c r="D46" s="232"/>
      <c r="E46" s="231">
        <v>43781</v>
      </c>
      <c r="F46" s="230"/>
      <c r="G46" s="230" t="s">
        <v>366</v>
      </c>
      <c r="H46" s="233" t="s">
        <v>356</v>
      </c>
      <c r="I46" s="238">
        <v>420100</v>
      </c>
      <c r="J46" s="241">
        <v>2024.04</v>
      </c>
      <c r="K46" s="234"/>
      <c r="L46" s="232">
        <v>43782</v>
      </c>
      <c r="M46" s="234"/>
      <c r="N46" s="234">
        <f t="shared" si="1"/>
        <v>-12593.380000000001</v>
      </c>
      <c r="P46" s="234"/>
      <c r="Q46" s="230"/>
    </row>
    <row r="47" spans="1:17" s="243" customFormat="1" ht="17" x14ac:dyDescent="0.2">
      <c r="A47" s="229">
        <v>45</v>
      </c>
      <c r="B47" s="230" t="s">
        <v>5</v>
      </c>
      <c r="C47" s="230">
        <v>7277</v>
      </c>
      <c r="D47" s="236">
        <v>43763</v>
      </c>
      <c r="E47" s="231"/>
      <c r="F47" s="230"/>
      <c r="G47" s="230" t="s">
        <v>341</v>
      </c>
      <c r="H47" s="233" t="s">
        <v>375</v>
      </c>
      <c r="I47" s="244">
        <v>530230</v>
      </c>
      <c r="J47" s="241"/>
      <c r="K47" s="234">
        <v>898.5</v>
      </c>
      <c r="L47" s="232">
        <v>44129</v>
      </c>
      <c r="M47" s="234"/>
      <c r="N47" s="234">
        <f t="shared" si="1"/>
        <v>-12593.380000000001</v>
      </c>
      <c r="O47" s="234">
        <f>IF(L46,O45+J46-K46,O45)</f>
        <v>22385.239999999994</v>
      </c>
      <c r="P47" s="234"/>
      <c r="Q47" s="230"/>
    </row>
    <row r="48" spans="1:17" s="243" customFormat="1" ht="17" x14ac:dyDescent="0.2">
      <c r="A48" s="229">
        <v>46</v>
      </c>
      <c r="B48" s="230" t="s">
        <v>5</v>
      </c>
      <c r="C48" s="230">
        <v>7278</v>
      </c>
      <c r="D48" s="236">
        <v>43763</v>
      </c>
      <c r="E48" s="231"/>
      <c r="F48" s="230"/>
      <c r="G48" s="230" t="s">
        <v>376</v>
      </c>
      <c r="H48" s="233" t="s">
        <v>359</v>
      </c>
      <c r="I48" s="244">
        <v>531600</v>
      </c>
      <c r="J48" s="241"/>
      <c r="K48" s="234">
        <v>85.15</v>
      </c>
      <c r="L48" s="232">
        <v>44129</v>
      </c>
      <c r="M48" s="234"/>
      <c r="N48" s="234">
        <f t="shared" si="1"/>
        <v>-12593.380000000001</v>
      </c>
      <c r="O48" s="234">
        <f>IF(L47,O47+J47-K47,O47)</f>
        <v>21486.739999999994</v>
      </c>
      <c r="P48" s="234"/>
      <c r="Q48" s="230"/>
    </row>
    <row r="49" spans="1:17" s="243" customFormat="1" ht="17" x14ac:dyDescent="0.2">
      <c r="A49" s="229">
        <v>47</v>
      </c>
      <c r="B49" s="230" t="s">
        <v>5</v>
      </c>
      <c r="C49" s="230">
        <v>7279</v>
      </c>
      <c r="D49" s="236">
        <v>43763</v>
      </c>
      <c r="E49" s="231"/>
      <c r="F49" s="230"/>
      <c r="G49" s="230" t="s">
        <v>372</v>
      </c>
      <c r="H49" s="233" t="s">
        <v>272</v>
      </c>
      <c r="I49" s="244">
        <v>530500</v>
      </c>
      <c r="J49" s="241"/>
      <c r="K49" s="234">
        <v>93.65</v>
      </c>
      <c r="L49" s="232">
        <v>44129</v>
      </c>
      <c r="M49" s="234"/>
      <c r="N49" s="234">
        <f t="shared" si="1"/>
        <v>-12593.380000000001</v>
      </c>
      <c r="O49" s="234">
        <f>IF(L48,O48+J48-K48,O48)</f>
        <v>21401.589999999993</v>
      </c>
      <c r="P49" s="234"/>
      <c r="Q49" s="230"/>
    </row>
    <row r="50" spans="1:17" s="243" customFormat="1" ht="17" x14ac:dyDescent="0.2">
      <c r="A50" s="229">
        <v>48</v>
      </c>
      <c r="B50" s="230" t="s">
        <v>5</v>
      </c>
      <c r="C50" s="230">
        <v>7280</v>
      </c>
      <c r="D50" s="236">
        <v>43782</v>
      </c>
      <c r="E50" s="231"/>
      <c r="F50" s="230"/>
      <c r="G50" s="230" t="s">
        <v>368</v>
      </c>
      <c r="H50" s="233" t="s">
        <v>371</v>
      </c>
      <c r="I50" s="244">
        <v>540500</v>
      </c>
      <c r="J50" s="241" t="s">
        <v>370</v>
      </c>
      <c r="K50" s="235">
        <v>28.14</v>
      </c>
      <c r="L50" s="232">
        <v>44148</v>
      </c>
      <c r="M50" s="234"/>
      <c r="N50" s="234" t="e">
        <f t="shared" si="1"/>
        <v>#VALUE!</v>
      </c>
      <c r="O50" s="234">
        <f>IF(L49,O49+J49-K49,O49)</f>
        <v>21307.939999999991</v>
      </c>
      <c r="P50" s="234"/>
      <c r="Q50" s="230"/>
    </row>
    <row r="51" spans="1:17" s="243" customFormat="1" ht="17" x14ac:dyDescent="0.2">
      <c r="A51" s="229">
        <v>49</v>
      </c>
      <c r="B51" s="230" t="s">
        <v>377</v>
      </c>
      <c r="C51" s="230">
        <v>7281</v>
      </c>
      <c r="D51" s="232">
        <v>43782</v>
      </c>
      <c r="E51" s="231"/>
      <c r="F51" s="230"/>
      <c r="G51" s="230" t="s">
        <v>378</v>
      </c>
      <c r="H51" s="233" t="s">
        <v>379</v>
      </c>
      <c r="I51" s="244">
        <v>550100</v>
      </c>
      <c r="J51" s="241"/>
      <c r="K51" s="234">
        <v>170</v>
      </c>
      <c r="L51" s="232">
        <v>44148</v>
      </c>
      <c r="M51" s="234"/>
      <c r="N51" s="234" t="e">
        <f t="shared" si="1"/>
        <v>#VALUE!</v>
      </c>
      <c r="O51" s="234">
        <f>IF(L51,O50+J51-K51,O50)</f>
        <v>21137.939999999991</v>
      </c>
      <c r="P51" s="234"/>
      <c r="Q51" s="230"/>
    </row>
    <row r="52" spans="1:17" s="243" customFormat="1" ht="17" x14ac:dyDescent="0.2">
      <c r="A52" s="229">
        <v>50</v>
      </c>
      <c r="B52" s="230" t="s">
        <v>5</v>
      </c>
      <c r="C52" s="230">
        <v>7282</v>
      </c>
      <c r="D52" s="236">
        <v>43782</v>
      </c>
      <c r="E52" s="231"/>
      <c r="F52" s="230"/>
      <c r="G52" s="230" t="s">
        <v>380</v>
      </c>
      <c r="H52" s="233" t="s">
        <v>323</v>
      </c>
      <c r="I52" s="244">
        <v>531600</v>
      </c>
      <c r="J52" s="241"/>
      <c r="K52" s="234">
        <v>27.98</v>
      </c>
      <c r="L52" s="232">
        <v>43790</v>
      </c>
      <c r="M52" s="234"/>
      <c r="N52" s="234" t="e">
        <f t="shared" si="1"/>
        <v>#VALUE!</v>
      </c>
      <c r="O52" s="234">
        <f>IF(L52,O51+J52-K52,O51)</f>
        <v>21109.959999999992</v>
      </c>
      <c r="P52" s="234"/>
      <c r="Q52" s="230"/>
    </row>
    <row r="53" spans="1:17" s="243" customFormat="1" ht="17" x14ac:dyDescent="0.2">
      <c r="A53" s="229">
        <v>51</v>
      </c>
      <c r="B53" s="230" t="s">
        <v>5</v>
      </c>
      <c r="C53" s="230">
        <v>7283</v>
      </c>
      <c r="D53" s="236">
        <v>43782</v>
      </c>
      <c r="E53" s="231">
        <v>44178</v>
      </c>
      <c r="F53" s="230"/>
      <c r="G53" s="230" t="s">
        <v>381</v>
      </c>
      <c r="H53" s="233" t="s">
        <v>382</v>
      </c>
      <c r="I53" s="244">
        <v>531000</v>
      </c>
      <c r="J53" s="241"/>
      <c r="K53" s="234">
        <v>170</v>
      </c>
      <c r="L53" s="232">
        <v>44148</v>
      </c>
      <c r="M53" s="234"/>
      <c r="N53" s="234" t="e">
        <f t="shared" si="1"/>
        <v>#VALUE!</v>
      </c>
      <c r="O53" s="234">
        <f>IF(L53,O52+J53-K53,O52)</f>
        <v>20939.959999999992</v>
      </c>
      <c r="P53" s="234"/>
      <c r="Q53" s="230"/>
    </row>
    <row r="54" spans="1:17" s="243" customFormat="1" ht="17" x14ac:dyDescent="0.2">
      <c r="A54" s="229">
        <v>52</v>
      </c>
      <c r="B54" s="230" t="s">
        <v>5</v>
      </c>
      <c r="C54" s="230">
        <v>7284</v>
      </c>
      <c r="D54" s="236">
        <v>43782</v>
      </c>
      <c r="E54" s="231">
        <v>43836</v>
      </c>
      <c r="F54" s="230"/>
      <c r="G54" s="230" t="s">
        <v>362</v>
      </c>
      <c r="H54" s="233" t="s">
        <v>383</v>
      </c>
      <c r="I54" s="244">
        <v>531000</v>
      </c>
      <c r="J54" s="241"/>
      <c r="K54" s="234">
        <v>155</v>
      </c>
      <c r="L54" s="232">
        <v>44148</v>
      </c>
      <c r="M54" s="234"/>
      <c r="N54" s="234" t="e">
        <f t="shared" si="1"/>
        <v>#VALUE!</v>
      </c>
      <c r="O54" s="234">
        <f>IF(L54,O53+J54-K54,O53)</f>
        <v>20784.959999999992</v>
      </c>
      <c r="P54" s="234"/>
      <c r="Q54" s="230"/>
    </row>
    <row r="55" spans="1:17" s="243" customFormat="1" ht="17" x14ac:dyDescent="0.2">
      <c r="A55" s="229">
        <v>53</v>
      </c>
      <c r="B55" s="230" t="s">
        <v>5</v>
      </c>
      <c r="C55" s="230">
        <v>7285</v>
      </c>
      <c r="D55" s="236">
        <v>43789</v>
      </c>
      <c r="E55" s="231"/>
      <c r="F55" s="230"/>
      <c r="G55" s="230" t="s">
        <v>384</v>
      </c>
      <c r="H55" s="233" t="s">
        <v>385</v>
      </c>
      <c r="I55" s="244">
        <v>531500</v>
      </c>
      <c r="J55" s="241"/>
      <c r="K55" s="234">
        <v>374</v>
      </c>
      <c r="L55" s="232">
        <v>43790</v>
      </c>
      <c r="M55" s="234"/>
      <c r="N55" s="234" t="e">
        <f t="shared" si="1"/>
        <v>#VALUE!</v>
      </c>
      <c r="O55" s="234">
        <f>IF(L55,O54+J55-K55,O54)</f>
        <v>20410.959999999992</v>
      </c>
      <c r="P55" s="234"/>
      <c r="Q55" s="230"/>
    </row>
    <row r="56" spans="1:17" s="243" customFormat="1" ht="17" x14ac:dyDescent="0.2">
      <c r="A56" s="229">
        <v>54</v>
      </c>
      <c r="B56" s="230" t="s">
        <v>5</v>
      </c>
      <c r="C56" s="230">
        <v>7286</v>
      </c>
      <c r="D56" s="236">
        <v>43789</v>
      </c>
      <c r="E56" s="231"/>
      <c r="F56" s="230"/>
      <c r="G56" s="230" t="s">
        <v>341</v>
      </c>
      <c r="H56" s="233" t="s">
        <v>386</v>
      </c>
      <c r="I56" s="244">
        <v>530920</v>
      </c>
      <c r="J56" s="241"/>
      <c r="K56" s="234">
        <v>305</v>
      </c>
      <c r="L56" s="232">
        <v>43790</v>
      </c>
      <c r="M56" s="234"/>
      <c r="N56" s="234" t="e">
        <f t="shared" si="1"/>
        <v>#VALUE!</v>
      </c>
      <c r="P56" s="234"/>
      <c r="Q56" s="230"/>
    </row>
    <row r="57" spans="1:17" s="243" customFormat="1" ht="17" x14ac:dyDescent="0.2">
      <c r="A57" s="229">
        <v>55</v>
      </c>
      <c r="B57" s="230" t="s">
        <v>387</v>
      </c>
      <c r="C57" s="230"/>
      <c r="D57" s="236">
        <v>43810</v>
      </c>
      <c r="E57" s="231">
        <v>43810</v>
      </c>
      <c r="F57" s="230"/>
      <c r="G57" s="230" t="s">
        <v>388</v>
      </c>
      <c r="H57" s="233" t="s">
        <v>390</v>
      </c>
      <c r="I57" s="238">
        <v>410100</v>
      </c>
      <c r="J57" s="241">
        <v>48</v>
      </c>
      <c r="K57" s="234"/>
      <c r="L57" s="232">
        <v>44176</v>
      </c>
      <c r="M57" s="234"/>
      <c r="N57" s="234" t="e">
        <f t="shared" si="1"/>
        <v>#VALUE!</v>
      </c>
      <c r="O57" s="234">
        <f>IF(L56,O55+J56-K56,O55)</f>
        <v>20105.959999999992</v>
      </c>
      <c r="P57" s="234"/>
      <c r="Q57" s="230"/>
    </row>
    <row r="58" spans="1:17" s="243" customFormat="1" ht="34" x14ac:dyDescent="0.2">
      <c r="A58" s="229">
        <v>56</v>
      </c>
      <c r="B58" s="230" t="s">
        <v>4</v>
      </c>
      <c r="C58" s="230"/>
      <c r="D58" s="236">
        <v>43810</v>
      </c>
      <c r="E58" s="231">
        <v>43810</v>
      </c>
      <c r="F58" s="230"/>
      <c r="G58" s="233" t="s">
        <v>367</v>
      </c>
      <c r="H58" s="233" t="s">
        <v>356</v>
      </c>
      <c r="I58" s="244">
        <v>420100</v>
      </c>
      <c r="J58" s="241">
        <v>245</v>
      </c>
      <c r="K58" s="234"/>
      <c r="L58" s="232">
        <v>44176</v>
      </c>
      <c r="M58" s="234"/>
      <c r="N58" s="234" t="e">
        <f t="shared" si="1"/>
        <v>#VALUE!</v>
      </c>
      <c r="O58" s="234">
        <f>IF(L58,O57+J58-K58,O57)</f>
        <v>20350.959999999992</v>
      </c>
      <c r="P58" s="234"/>
      <c r="Q58" s="230"/>
    </row>
    <row r="59" spans="1:17" s="243" customFormat="1" ht="34" x14ac:dyDescent="0.2">
      <c r="A59" s="229">
        <v>57</v>
      </c>
      <c r="B59" s="230" t="s">
        <v>4</v>
      </c>
      <c r="C59" s="230"/>
      <c r="D59" s="236">
        <v>43810</v>
      </c>
      <c r="E59" s="231">
        <v>43810</v>
      </c>
      <c r="F59" s="230"/>
      <c r="G59" s="230" t="s">
        <v>367</v>
      </c>
      <c r="H59" s="233" t="s">
        <v>355</v>
      </c>
      <c r="I59" s="244">
        <v>420400</v>
      </c>
      <c r="J59" s="241">
        <v>269.88</v>
      </c>
      <c r="K59" s="234"/>
      <c r="L59" s="232">
        <v>44176</v>
      </c>
      <c r="M59" s="234"/>
      <c r="N59" s="234" t="e">
        <f t="shared" si="1"/>
        <v>#VALUE!</v>
      </c>
      <c r="O59" s="234">
        <f>IF(L59,O58+J59-K59,O58)</f>
        <v>20620.839999999993</v>
      </c>
      <c r="P59" s="234"/>
      <c r="Q59" s="230"/>
    </row>
    <row r="60" spans="1:17" s="243" customFormat="1" ht="17" x14ac:dyDescent="0.2">
      <c r="A60" s="229">
        <v>58</v>
      </c>
      <c r="B60" s="230" t="s">
        <v>4</v>
      </c>
      <c r="C60" s="230"/>
      <c r="D60" s="232">
        <v>43810</v>
      </c>
      <c r="E60" s="231">
        <v>43810</v>
      </c>
      <c r="F60" s="230"/>
      <c r="G60" s="230" t="s">
        <v>367</v>
      </c>
      <c r="H60" s="233" t="s">
        <v>389</v>
      </c>
      <c r="I60" s="244">
        <v>420300</v>
      </c>
      <c r="J60" s="241">
        <v>1186</v>
      </c>
      <c r="K60" s="234"/>
      <c r="L60" s="232">
        <v>44176</v>
      </c>
      <c r="M60" s="234"/>
      <c r="N60" s="234" t="e">
        <f t="shared" si="1"/>
        <v>#VALUE!</v>
      </c>
      <c r="O60" s="234">
        <f>IF(L60,O59+J60-K60,O59)</f>
        <v>21806.839999999993</v>
      </c>
      <c r="P60" s="234"/>
      <c r="Q60" s="230"/>
    </row>
    <row r="61" spans="1:17" s="243" customFormat="1" ht="17" x14ac:dyDescent="0.2">
      <c r="A61" s="229">
        <v>59</v>
      </c>
      <c r="B61" s="230" t="s">
        <v>4</v>
      </c>
      <c r="C61" s="230"/>
      <c r="D61" s="232">
        <v>43810</v>
      </c>
      <c r="E61" s="231">
        <v>43810</v>
      </c>
      <c r="F61" s="230"/>
      <c r="G61" s="230" t="s">
        <v>367</v>
      </c>
      <c r="H61" s="233" t="s">
        <v>389</v>
      </c>
      <c r="I61" s="244">
        <v>420300</v>
      </c>
      <c r="J61" s="241">
        <v>401</v>
      </c>
      <c r="K61" s="234"/>
      <c r="L61" s="232">
        <v>44177</v>
      </c>
      <c r="M61" s="234"/>
      <c r="N61" s="234" t="e">
        <f t="shared" si="1"/>
        <v>#VALUE!</v>
      </c>
      <c r="O61" s="234">
        <f>IF(L61,O60+J61-K61,O60)</f>
        <v>22207.839999999993</v>
      </c>
      <c r="P61" s="234"/>
      <c r="Q61" s="230"/>
    </row>
    <row r="62" spans="1:17" s="243" customFormat="1" ht="17" x14ac:dyDescent="0.2">
      <c r="A62" s="229">
        <v>60</v>
      </c>
      <c r="B62" s="230" t="s">
        <v>5</v>
      </c>
      <c r="C62" s="230">
        <v>7288</v>
      </c>
      <c r="D62" s="232">
        <v>44177</v>
      </c>
      <c r="E62" s="231">
        <v>44178</v>
      </c>
      <c r="F62" s="230"/>
      <c r="G62" s="230" t="s">
        <v>391</v>
      </c>
      <c r="H62" s="233" t="s">
        <v>323</v>
      </c>
      <c r="I62" s="244">
        <v>531600</v>
      </c>
      <c r="J62" s="241"/>
      <c r="K62" s="234">
        <v>54.18</v>
      </c>
      <c r="L62" s="232">
        <v>44177</v>
      </c>
      <c r="M62" s="234"/>
      <c r="N62" s="234" t="e">
        <f t="shared" si="1"/>
        <v>#VALUE!</v>
      </c>
      <c r="O62" s="234">
        <f>IF(L62,O61+J62-K62,O61)</f>
        <v>22153.659999999993</v>
      </c>
      <c r="P62" s="234"/>
      <c r="Q62" s="230"/>
    </row>
    <row r="63" spans="1:17" s="243" customFormat="1" ht="17" x14ac:dyDescent="0.2">
      <c r="A63" s="229">
        <v>61</v>
      </c>
      <c r="B63" s="230" t="s">
        <v>5</v>
      </c>
      <c r="C63" s="230">
        <v>7290</v>
      </c>
      <c r="D63" s="232">
        <v>44177</v>
      </c>
      <c r="E63" s="231">
        <v>44181</v>
      </c>
      <c r="F63" s="230"/>
      <c r="G63" s="230" t="s">
        <v>392</v>
      </c>
      <c r="H63" s="233" t="s">
        <v>393</v>
      </c>
      <c r="I63" s="244">
        <v>520200</v>
      </c>
      <c r="J63" s="241"/>
      <c r="K63" s="234">
        <v>545.9</v>
      </c>
      <c r="L63" s="232">
        <v>44178</v>
      </c>
      <c r="M63" s="234"/>
      <c r="N63" s="234" t="e">
        <f t="shared" si="1"/>
        <v>#VALUE!</v>
      </c>
      <c r="P63" s="234"/>
      <c r="Q63" s="230"/>
    </row>
    <row r="64" spans="1:17" s="243" customFormat="1" ht="17" x14ac:dyDescent="0.2">
      <c r="A64" s="229">
        <v>62</v>
      </c>
      <c r="B64" s="230" t="s">
        <v>5</v>
      </c>
      <c r="C64" s="230">
        <v>7291</v>
      </c>
      <c r="D64" s="232">
        <v>44178</v>
      </c>
      <c r="E64" s="231">
        <v>43878</v>
      </c>
      <c r="F64" s="230"/>
      <c r="G64" s="230" t="s">
        <v>394</v>
      </c>
      <c r="H64" s="233" t="s">
        <v>79</v>
      </c>
      <c r="I64" s="244">
        <v>531500</v>
      </c>
      <c r="J64" s="241"/>
      <c r="K64" s="234">
        <v>24.15</v>
      </c>
      <c r="L64" s="232">
        <v>44178</v>
      </c>
      <c r="M64" s="234"/>
      <c r="N64" s="234" t="e">
        <f t="shared" si="1"/>
        <v>#VALUE!</v>
      </c>
      <c r="O64" s="234">
        <f>IF(L63,O62+J63-K63,O62)</f>
        <v>21607.759999999991</v>
      </c>
      <c r="P64" s="234"/>
      <c r="Q64" s="230"/>
    </row>
    <row r="65" spans="1:17" s="243" customFormat="1" ht="16" customHeight="1" x14ac:dyDescent="0.2">
      <c r="A65" s="229">
        <v>63</v>
      </c>
      <c r="B65" s="230" t="s">
        <v>5</v>
      </c>
      <c r="C65" s="230">
        <v>7293</v>
      </c>
      <c r="D65" s="232">
        <v>44178</v>
      </c>
      <c r="E65" s="231">
        <v>44188</v>
      </c>
      <c r="F65" s="230"/>
      <c r="G65" s="230" t="s">
        <v>395</v>
      </c>
      <c r="H65" s="233" t="s">
        <v>396</v>
      </c>
      <c r="I65" s="244">
        <v>531600</v>
      </c>
      <c r="J65" s="241"/>
      <c r="K65" s="234">
        <v>100</v>
      </c>
      <c r="L65" s="232">
        <v>44178</v>
      </c>
      <c r="M65" s="234"/>
      <c r="N65" s="234" t="e">
        <f t="shared" si="1"/>
        <v>#VALUE!</v>
      </c>
      <c r="O65" s="234">
        <f>IF(L65,O64+J65-K65,O64)</f>
        <v>21507.759999999991</v>
      </c>
      <c r="P65" s="234"/>
      <c r="Q65" s="230"/>
    </row>
    <row r="66" spans="1:17" s="243" customFormat="1" ht="17" x14ac:dyDescent="0.2">
      <c r="A66" s="229">
        <v>64</v>
      </c>
      <c r="B66" s="230" t="s">
        <v>5</v>
      </c>
      <c r="C66" s="230">
        <v>7289</v>
      </c>
      <c r="D66" s="232">
        <v>44177</v>
      </c>
      <c r="E66" s="231">
        <v>44188</v>
      </c>
      <c r="F66" s="230"/>
      <c r="G66" s="230" t="s">
        <v>397</v>
      </c>
      <c r="H66" s="233" t="s">
        <v>323</v>
      </c>
      <c r="I66" s="246">
        <v>531600</v>
      </c>
      <c r="J66" s="241"/>
      <c r="K66" s="234">
        <v>100</v>
      </c>
      <c r="L66" s="232">
        <v>44177</v>
      </c>
      <c r="M66" s="234"/>
      <c r="N66" s="234" t="e">
        <f t="shared" si="1"/>
        <v>#VALUE!</v>
      </c>
      <c r="O66" s="234">
        <f>IF(L66,O65+J66-K66,O65)</f>
        <v>21407.759999999991</v>
      </c>
      <c r="P66" s="234"/>
      <c r="Q66" s="230"/>
    </row>
    <row r="67" spans="1:17" s="243" customFormat="1" ht="34" x14ac:dyDescent="0.2">
      <c r="A67" s="229">
        <v>65</v>
      </c>
      <c r="B67" s="230" t="s">
        <v>5</v>
      </c>
      <c r="C67" s="230">
        <v>7294</v>
      </c>
      <c r="D67" s="232">
        <v>44184</v>
      </c>
      <c r="E67" s="231">
        <v>44195</v>
      </c>
      <c r="F67" s="230"/>
      <c r="G67" s="230" t="s">
        <v>398</v>
      </c>
      <c r="H67" s="233" t="s">
        <v>401</v>
      </c>
      <c r="I67" s="244">
        <v>560300</v>
      </c>
      <c r="J67" s="241"/>
      <c r="K67" s="234">
        <v>200</v>
      </c>
      <c r="L67" s="232">
        <v>44184</v>
      </c>
      <c r="M67" s="234"/>
      <c r="N67" s="234" t="e">
        <f t="shared" ref="N67:N92" si="8">IF(L67,N66-J67,N66)</f>
        <v>#VALUE!</v>
      </c>
      <c r="O67" s="234">
        <f>IF(L67,O66+J67-K67,O66)</f>
        <v>21207.759999999991</v>
      </c>
      <c r="P67" s="234"/>
      <c r="Q67" s="230"/>
    </row>
    <row r="68" spans="1:17" s="243" customFormat="1" ht="17" x14ac:dyDescent="0.2">
      <c r="A68" s="229">
        <v>66</v>
      </c>
      <c r="B68" s="230" t="s">
        <v>5</v>
      </c>
      <c r="C68" s="230">
        <v>7302</v>
      </c>
      <c r="D68" s="232">
        <v>43836</v>
      </c>
      <c r="E68" s="231">
        <v>43836</v>
      </c>
      <c r="F68" s="230"/>
      <c r="G68" s="230" t="s">
        <v>399</v>
      </c>
      <c r="H68" s="233" t="s">
        <v>359</v>
      </c>
      <c r="I68" s="246">
        <v>531600</v>
      </c>
      <c r="J68" s="241"/>
      <c r="K68" s="234">
        <v>50</v>
      </c>
      <c r="L68" s="232">
        <v>43836</v>
      </c>
      <c r="M68" s="234"/>
      <c r="N68" s="234" t="e">
        <f t="shared" si="8"/>
        <v>#VALUE!</v>
      </c>
      <c r="O68" s="234">
        <f>IF(L68,O67+J68-K68,O67)</f>
        <v>21157.759999999991</v>
      </c>
      <c r="P68" s="234"/>
      <c r="Q68" s="230"/>
    </row>
    <row r="69" spans="1:17" s="243" customFormat="1" ht="17" x14ac:dyDescent="0.2">
      <c r="A69" s="229">
        <v>67</v>
      </c>
      <c r="B69" s="230" t="s">
        <v>5</v>
      </c>
      <c r="C69" s="230">
        <v>7295</v>
      </c>
      <c r="D69" s="232">
        <v>44184</v>
      </c>
      <c r="E69" s="231"/>
      <c r="F69" s="230"/>
      <c r="G69" s="230" t="s">
        <v>405</v>
      </c>
      <c r="H69" s="233" t="s">
        <v>406</v>
      </c>
      <c r="I69" s="238">
        <v>531000</v>
      </c>
      <c r="J69" s="241"/>
      <c r="K69" s="234">
        <v>441.5</v>
      </c>
      <c r="L69" s="232">
        <v>44184</v>
      </c>
      <c r="M69" s="234"/>
      <c r="N69" s="234" t="e">
        <f t="shared" si="8"/>
        <v>#VALUE!</v>
      </c>
      <c r="O69" s="234">
        <f>IF(L69,O68+J69-K69,O68)</f>
        <v>20716.259999999991</v>
      </c>
      <c r="P69" s="234"/>
      <c r="Q69" s="230"/>
    </row>
    <row r="70" spans="1:17" s="243" customFormat="1" ht="17" x14ac:dyDescent="0.2">
      <c r="A70" s="229">
        <v>68</v>
      </c>
      <c r="B70" s="230" t="s">
        <v>5</v>
      </c>
      <c r="C70" s="230">
        <v>7296</v>
      </c>
      <c r="D70" s="232">
        <v>44184</v>
      </c>
      <c r="E70" s="231"/>
      <c r="F70" s="230"/>
      <c r="G70" s="230" t="s">
        <v>405</v>
      </c>
      <c r="H70" s="233" t="s">
        <v>407</v>
      </c>
      <c r="I70" s="238">
        <v>531000</v>
      </c>
      <c r="J70" s="241"/>
      <c r="K70" s="234">
        <v>435</v>
      </c>
      <c r="L70" s="232">
        <v>44184</v>
      </c>
      <c r="M70" s="234"/>
      <c r="N70" s="234" t="e">
        <f t="shared" si="8"/>
        <v>#VALUE!</v>
      </c>
      <c r="P70" s="234"/>
      <c r="Q70" s="230"/>
    </row>
    <row r="71" spans="1:17" s="243" customFormat="1" ht="17" x14ac:dyDescent="0.2">
      <c r="A71" s="229">
        <v>69</v>
      </c>
      <c r="B71" s="230" t="s">
        <v>377</v>
      </c>
      <c r="C71" s="230">
        <v>7298</v>
      </c>
      <c r="D71" s="232">
        <v>43845</v>
      </c>
      <c r="E71" s="231"/>
      <c r="F71" s="230"/>
      <c r="G71" s="230" t="s">
        <v>408</v>
      </c>
      <c r="H71" s="233" t="s">
        <v>323</v>
      </c>
      <c r="I71" s="238">
        <v>531600</v>
      </c>
      <c r="J71" s="241"/>
      <c r="K71" s="234">
        <v>100</v>
      </c>
      <c r="L71" s="232">
        <v>43845</v>
      </c>
      <c r="M71" s="234"/>
      <c r="N71" s="234" t="e">
        <f t="shared" si="8"/>
        <v>#VALUE!</v>
      </c>
      <c r="O71" s="234">
        <f>IF(L70,O69+J70-K70,O69)</f>
        <v>20281.259999999991</v>
      </c>
      <c r="P71" s="234"/>
      <c r="Q71" s="230"/>
    </row>
    <row r="72" spans="1:17" s="243" customFormat="1" ht="17" x14ac:dyDescent="0.2">
      <c r="A72" s="229">
        <v>70</v>
      </c>
      <c r="B72" s="230" t="s">
        <v>5</v>
      </c>
      <c r="C72" s="230">
        <v>7299</v>
      </c>
      <c r="D72" s="232">
        <v>43845</v>
      </c>
      <c r="E72" s="231"/>
      <c r="F72" s="230"/>
      <c r="G72" s="230" t="s">
        <v>368</v>
      </c>
      <c r="H72" s="233" t="s">
        <v>409</v>
      </c>
      <c r="I72" s="244">
        <v>530400</v>
      </c>
      <c r="J72" s="241"/>
      <c r="K72" s="234">
        <v>41.54</v>
      </c>
      <c r="L72" s="232">
        <v>43845</v>
      </c>
      <c r="M72" s="234"/>
      <c r="N72" s="234" t="e">
        <f t="shared" si="8"/>
        <v>#VALUE!</v>
      </c>
      <c r="O72" s="234">
        <f>IF(L71,O71+J71-K71,O71)</f>
        <v>20181.259999999991</v>
      </c>
      <c r="P72" s="234"/>
      <c r="Q72" s="230"/>
    </row>
    <row r="73" spans="1:17" s="243" customFormat="1" ht="17" x14ac:dyDescent="0.2">
      <c r="A73" s="229">
        <v>71</v>
      </c>
      <c r="B73" s="230" t="s">
        <v>5</v>
      </c>
      <c r="C73" s="230">
        <v>7300</v>
      </c>
      <c r="D73" s="232">
        <v>43845</v>
      </c>
      <c r="E73" s="231"/>
      <c r="F73" s="230"/>
      <c r="G73" s="230" t="s">
        <v>341</v>
      </c>
      <c r="H73" s="233" t="s">
        <v>429</v>
      </c>
      <c r="I73" s="238">
        <v>560300</v>
      </c>
      <c r="J73" s="241"/>
      <c r="K73" s="234">
        <v>1000</v>
      </c>
      <c r="L73" s="232">
        <v>43845</v>
      </c>
      <c r="M73" s="234"/>
      <c r="N73" s="234" t="e">
        <f t="shared" si="8"/>
        <v>#VALUE!</v>
      </c>
      <c r="O73" s="234">
        <f>IF(L72,O72+J72-K72,O72)</f>
        <v>20139.71999999999</v>
      </c>
      <c r="P73" s="234"/>
      <c r="Q73" s="230"/>
    </row>
    <row r="74" spans="1:17" s="243" customFormat="1" ht="17" x14ac:dyDescent="0.2">
      <c r="A74" s="229">
        <v>72</v>
      </c>
      <c r="B74" s="230" t="s">
        <v>5</v>
      </c>
      <c r="C74" s="230">
        <v>7301</v>
      </c>
      <c r="D74" s="232">
        <v>43836</v>
      </c>
      <c r="E74" s="231"/>
      <c r="F74" s="230"/>
      <c r="G74" s="230" t="s">
        <v>372</v>
      </c>
      <c r="H74" s="233" t="s">
        <v>410</v>
      </c>
      <c r="I74" s="238">
        <v>531500</v>
      </c>
      <c r="J74" s="241"/>
      <c r="K74" s="234">
        <v>55.68</v>
      </c>
      <c r="L74" s="232">
        <v>43858</v>
      </c>
      <c r="M74" s="234"/>
      <c r="N74" s="234" t="e">
        <f t="shared" si="8"/>
        <v>#VALUE!</v>
      </c>
      <c r="O74" s="234">
        <f>IF(L73,O73+J73-K73,O73)</f>
        <v>19139.71999999999</v>
      </c>
      <c r="P74" s="234"/>
      <c r="Q74" s="230"/>
    </row>
    <row r="75" spans="1:17" s="243" customFormat="1" ht="17" x14ac:dyDescent="0.2">
      <c r="A75" s="229">
        <v>73</v>
      </c>
      <c r="B75" s="230" t="s">
        <v>5</v>
      </c>
      <c r="C75" s="230">
        <v>7305</v>
      </c>
      <c r="D75" s="236">
        <v>43858</v>
      </c>
      <c r="E75" s="231"/>
      <c r="F75" s="230"/>
      <c r="G75" s="230" t="s">
        <v>372</v>
      </c>
      <c r="H75" s="233" t="s">
        <v>413</v>
      </c>
      <c r="I75" s="244">
        <v>531700</v>
      </c>
      <c r="J75" s="241"/>
      <c r="K75" s="234">
        <v>480</v>
      </c>
      <c r="L75" s="232">
        <v>43858</v>
      </c>
      <c r="M75" s="234"/>
      <c r="N75" s="234" t="e">
        <f t="shared" si="8"/>
        <v>#VALUE!</v>
      </c>
      <c r="O75" s="234">
        <f>IF(L75,O74+J75-K75,O74)</f>
        <v>18659.71999999999</v>
      </c>
      <c r="P75" s="234"/>
      <c r="Q75" s="230"/>
    </row>
    <row r="76" spans="1:17" s="243" customFormat="1" ht="17" x14ac:dyDescent="0.2">
      <c r="A76" s="229">
        <v>74</v>
      </c>
      <c r="B76" s="230" t="s">
        <v>5</v>
      </c>
      <c r="C76" s="230">
        <v>7303</v>
      </c>
      <c r="D76" s="236">
        <v>43844</v>
      </c>
      <c r="E76" s="231"/>
      <c r="F76" s="230"/>
      <c r="G76" s="230" t="s">
        <v>394</v>
      </c>
      <c r="H76" s="233" t="s">
        <v>410</v>
      </c>
      <c r="I76" s="238">
        <v>531500</v>
      </c>
      <c r="J76" s="241"/>
      <c r="K76" s="234">
        <v>46.18</v>
      </c>
      <c r="L76" s="232">
        <v>43843</v>
      </c>
      <c r="M76" s="234"/>
      <c r="N76" s="234" t="e">
        <f t="shared" si="8"/>
        <v>#VALUE!</v>
      </c>
      <c r="O76" s="234">
        <f>IF(L76,O75+J76-K76,O75)</f>
        <v>18613.53999999999</v>
      </c>
      <c r="P76" s="234"/>
      <c r="Q76" s="230"/>
    </row>
    <row r="77" spans="1:17" s="243" customFormat="1" ht="17" x14ac:dyDescent="0.2">
      <c r="A77" s="229">
        <v>75</v>
      </c>
      <c r="B77" s="230" t="s">
        <v>5</v>
      </c>
      <c r="C77" s="230">
        <v>7304</v>
      </c>
      <c r="D77" s="236">
        <v>43844</v>
      </c>
      <c r="E77" s="231"/>
      <c r="F77" s="230"/>
      <c r="G77" s="230" t="s">
        <v>411</v>
      </c>
      <c r="H77" s="233" t="s">
        <v>412</v>
      </c>
      <c r="I77" s="238">
        <v>520500</v>
      </c>
      <c r="J77" s="241"/>
      <c r="K77" s="234">
        <v>1899.6</v>
      </c>
      <c r="L77" s="232">
        <v>43844</v>
      </c>
      <c r="M77" s="234"/>
      <c r="N77" s="234" t="e">
        <f t="shared" si="8"/>
        <v>#VALUE!</v>
      </c>
      <c r="O77" s="234">
        <f>IF(L76,O76+J76-K76,O76)</f>
        <v>18567.35999999999</v>
      </c>
      <c r="P77" s="234"/>
      <c r="Q77" s="230"/>
    </row>
    <row r="78" spans="1:17" ht="17" x14ac:dyDescent="0.2">
      <c r="A78" s="219">
        <v>76</v>
      </c>
      <c r="B78" s="217" t="s">
        <v>5</v>
      </c>
      <c r="C78" s="217">
        <v>7306</v>
      </c>
      <c r="D78" s="226">
        <v>43858</v>
      </c>
      <c r="E78" s="220"/>
      <c r="F78" s="217"/>
      <c r="G78" s="217" t="s">
        <v>414</v>
      </c>
      <c r="H78" s="221" t="s">
        <v>415</v>
      </c>
      <c r="I78" s="237" t="s">
        <v>370</v>
      </c>
      <c r="J78" s="242"/>
      <c r="K78" s="223">
        <v>64.760000000000005</v>
      </c>
      <c r="L78" s="232" t="s">
        <v>370</v>
      </c>
      <c r="M78" s="223"/>
      <c r="N78" s="234" t="e">
        <f t="shared" si="8"/>
        <v>#VALUE!</v>
      </c>
      <c r="O78" s="234">
        <f>IF(L77,O77+J77-K77,O77)</f>
        <v>16667.759999999991</v>
      </c>
      <c r="P78" s="223"/>
      <c r="Q78" s="217"/>
    </row>
    <row r="79" spans="1:17" s="243" customFormat="1" ht="17" x14ac:dyDescent="0.2">
      <c r="A79" s="229">
        <v>77</v>
      </c>
      <c r="B79" s="230" t="s">
        <v>5</v>
      </c>
      <c r="C79" s="230">
        <v>7307</v>
      </c>
      <c r="D79" s="236">
        <v>43858</v>
      </c>
      <c r="E79" s="231"/>
      <c r="F79" s="230"/>
      <c r="G79" s="230" t="s">
        <v>416</v>
      </c>
      <c r="H79" s="233" t="s">
        <v>323</v>
      </c>
      <c r="I79" s="238">
        <v>531600</v>
      </c>
      <c r="J79" s="241"/>
      <c r="K79" s="234">
        <v>100</v>
      </c>
      <c r="L79" s="232"/>
      <c r="M79" s="234"/>
      <c r="N79" s="234" t="e">
        <f t="shared" si="8"/>
        <v>#VALUE!</v>
      </c>
      <c r="O79" s="234">
        <f>IF(L79,O78+J79-K79,O78)</f>
        <v>16667.759999999991</v>
      </c>
      <c r="P79" s="234"/>
      <c r="Q79" s="230"/>
    </row>
    <row r="80" spans="1:17" s="243" customFormat="1" ht="17" x14ac:dyDescent="0.2">
      <c r="A80" s="229">
        <v>78</v>
      </c>
      <c r="B80" s="230" t="s">
        <v>5</v>
      </c>
      <c r="C80" s="230">
        <v>7308</v>
      </c>
      <c r="D80" s="236">
        <v>43858</v>
      </c>
      <c r="E80" s="231"/>
      <c r="F80" s="230"/>
      <c r="G80" s="230" t="s">
        <v>417</v>
      </c>
      <c r="H80" s="233" t="s">
        <v>418</v>
      </c>
      <c r="I80" s="238">
        <v>510100</v>
      </c>
      <c r="J80" s="241"/>
      <c r="K80" s="234">
        <v>236.26</v>
      </c>
      <c r="L80" s="232"/>
      <c r="M80" s="234"/>
      <c r="N80" s="234" t="e">
        <f t="shared" si="8"/>
        <v>#VALUE!</v>
      </c>
      <c r="O80" s="234">
        <f>IF(L80,O79+J80-K80,O79)</f>
        <v>16667.759999999991</v>
      </c>
      <c r="P80" s="234"/>
      <c r="Q80" s="230"/>
    </row>
    <row r="81" spans="1:17" s="243" customFormat="1" ht="17" x14ac:dyDescent="0.2">
      <c r="A81" s="229">
        <v>79</v>
      </c>
      <c r="B81" s="230" t="s">
        <v>4</v>
      </c>
      <c r="C81" s="230"/>
      <c r="D81" s="232"/>
      <c r="E81" s="231">
        <v>43851</v>
      </c>
      <c r="F81" s="231">
        <v>43851</v>
      </c>
      <c r="G81" s="230" t="s">
        <v>419</v>
      </c>
      <c r="H81" s="233" t="s">
        <v>430</v>
      </c>
      <c r="I81" s="244">
        <v>460300</v>
      </c>
      <c r="J81" s="241">
        <v>1000</v>
      </c>
      <c r="K81" s="234"/>
      <c r="L81" s="232">
        <v>43851</v>
      </c>
      <c r="M81" s="234"/>
      <c r="N81" s="234" t="e">
        <f t="shared" si="8"/>
        <v>#VALUE!</v>
      </c>
      <c r="O81" s="234">
        <f>IF(L80,O80+J80-K80,O80)</f>
        <v>16667.759999999991</v>
      </c>
      <c r="P81" s="234"/>
      <c r="Q81" s="230"/>
    </row>
    <row r="82" spans="1:17" s="243" customFormat="1" ht="17" x14ac:dyDescent="0.2">
      <c r="A82" s="229">
        <v>80</v>
      </c>
      <c r="B82" s="230" t="s">
        <v>4</v>
      </c>
      <c r="C82" s="230"/>
      <c r="D82" s="232"/>
      <c r="E82" s="231">
        <v>43851</v>
      </c>
      <c r="F82" s="231">
        <v>43851</v>
      </c>
      <c r="G82" s="230" t="s">
        <v>398</v>
      </c>
      <c r="H82" s="233" t="s">
        <v>420</v>
      </c>
      <c r="I82" s="244">
        <v>460300</v>
      </c>
      <c r="J82" s="241">
        <v>200</v>
      </c>
      <c r="K82" s="234"/>
      <c r="L82" s="232">
        <v>43851</v>
      </c>
      <c r="M82" s="234"/>
      <c r="N82" s="234" t="e">
        <f t="shared" si="8"/>
        <v>#VALUE!</v>
      </c>
      <c r="O82" s="234">
        <f>IF(L81,O81+J81-K81,O81)</f>
        <v>17667.759999999991</v>
      </c>
      <c r="P82" s="234"/>
      <c r="Q82" s="230"/>
    </row>
    <row r="83" spans="1:17" s="243" customFormat="1" ht="16" x14ac:dyDescent="0.2">
      <c r="A83" s="229">
        <v>81</v>
      </c>
      <c r="B83" s="230" t="s">
        <v>4</v>
      </c>
      <c r="C83" s="230"/>
      <c r="D83" s="232"/>
      <c r="E83" s="231">
        <v>43851</v>
      </c>
      <c r="F83" s="231">
        <v>43851</v>
      </c>
      <c r="G83" s="230" t="s">
        <v>421</v>
      </c>
      <c r="H83" s="233"/>
      <c r="I83" s="244">
        <v>460300</v>
      </c>
      <c r="J83" s="241">
        <v>600</v>
      </c>
      <c r="K83" s="234"/>
      <c r="L83" s="232">
        <v>43851</v>
      </c>
      <c r="M83" s="234"/>
      <c r="N83" s="234" t="e">
        <f t="shared" si="8"/>
        <v>#VALUE!</v>
      </c>
      <c r="O83" s="234">
        <f>IF(L82,O82+J82-K82,O82)</f>
        <v>17867.759999999991</v>
      </c>
      <c r="P83" s="234"/>
      <c r="Q83" s="230"/>
    </row>
    <row r="84" spans="1:17" s="243" customFormat="1" ht="34" x14ac:dyDescent="0.2">
      <c r="A84" s="229">
        <v>82</v>
      </c>
      <c r="B84" s="230" t="s">
        <v>4</v>
      </c>
      <c r="C84" s="230"/>
      <c r="D84" s="232"/>
      <c r="E84" s="231">
        <v>43851</v>
      </c>
      <c r="F84" s="231">
        <v>43851</v>
      </c>
      <c r="G84" s="230" t="s">
        <v>422</v>
      </c>
      <c r="H84" s="233" t="s">
        <v>356</v>
      </c>
      <c r="I84" s="244">
        <v>450100</v>
      </c>
      <c r="J84" s="241">
        <v>150</v>
      </c>
      <c r="K84" s="234"/>
      <c r="L84" s="232">
        <v>43851</v>
      </c>
      <c r="M84" s="234"/>
      <c r="N84" s="234" t="e">
        <f t="shared" si="8"/>
        <v>#VALUE!</v>
      </c>
      <c r="O84" s="234">
        <f>IF(L84,O83+J84-K84,O83)</f>
        <v>18017.759999999991</v>
      </c>
      <c r="P84" s="234"/>
      <c r="Q84" s="230"/>
    </row>
    <row r="85" spans="1:17" s="243" customFormat="1" ht="34" x14ac:dyDescent="0.2">
      <c r="A85" s="229">
        <v>83</v>
      </c>
      <c r="B85" s="230" t="s">
        <v>4</v>
      </c>
      <c r="C85" s="230"/>
      <c r="D85" s="232"/>
      <c r="E85" s="231">
        <v>43851</v>
      </c>
      <c r="F85" s="231">
        <v>43851</v>
      </c>
      <c r="G85" s="230" t="s">
        <v>422</v>
      </c>
      <c r="H85" s="233" t="s">
        <v>356</v>
      </c>
      <c r="I85" s="244">
        <v>450100</v>
      </c>
      <c r="J85" s="241">
        <v>65</v>
      </c>
      <c r="K85" s="234"/>
      <c r="L85" s="232">
        <v>43851</v>
      </c>
      <c r="M85" s="234"/>
      <c r="N85" s="234" t="e">
        <f t="shared" si="8"/>
        <v>#VALUE!</v>
      </c>
      <c r="O85" s="234">
        <f>IF(L85,O84+J85-K85,O84)</f>
        <v>18082.759999999991</v>
      </c>
      <c r="P85" s="234"/>
      <c r="Q85" s="230"/>
    </row>
    <row r="86" spans="1:17" s="243" customFormat="1" ht="17" x14ac:dyDescent="0.2">
      <c r="A86" s="229">
        <v>84</v>
      </c>
      <c r="B86" s="230" t="s">
        <v>4</v>
      </c>
      <c r="C86" s="230"/>
      <c r="D86" s="232"/>
      <c r="E86" s="231">
        <v>43851</v>
      </c>
      <c r="F86" s="231">
        <v>43851</v>
      </c>
      <c r="G86" s="230" t="s">
        <v>409</v>
      </c>
      <c r="H86" s="233" t="s">
        <v>409</v>
      </c>
      <c r="I86" s="244">
        <v>430400</v>
      </c>
      <c r="J86" s="241">
        <v>104</v>
      </c>
      <c r="K86" s="234"/>
      <c r="L86" s="232">
        <v>43851</v>
      </c>
      <c r="M86" s="234"/>
      <c r="N86" s="234" t="e">
        <f t="shared" si="8"/>
        <v>#VALUE!</v>
      </c>
      <c r="O86" s="234">
        <f>IF(L85,O85+J85-K85,O85)</f>
        <v>18147.759999999991</v>
      </c>
      <c r="P86" s="234"/>
      <c r="Q86" s="230"/>
    </row>
    <row r="87" spans="1:17" s="243" customFormat="1" ht="17" x14ac:dyDescent="0.2">
      <c r="A87" s="229">
        <v>85</v>
      </c>
      <c r="B87" s="230" t="s">
        <v>4</v>
      </c>
      <c r="C87" s="230"/>
      <c r="D87" s="230"/>
      <c r="E87" s="231">
        <v>43851</v>
      </c>
      <c r="F87" s="231">
        <v>43851</v>
      </c>
      <c r="G87" s="230" t="s">
        <v>423</v>
      </c>
      <c r="H87" s="233" t="s">
        <v>412</v>
      </c>
      <c r="I87" s="244">
        <v>420500</v>
      </c>
      <c r="J87" s="241">
        <v>2361.5</v>
      </c>
      <c r="K87" s="234"/>
      <c r="L87" s="232">
        <v>43851</v>
      </c>
      <c r="M87" s="234"/>
      <c r="N87" s="234" t="e">
        <f t="shared" si="8"/>
        <v>#VALUE!</v>
      </c>
      <c r="O87" s="234">
        <f>IF(L86,O86+J86-K86,O86)</f>
        <v>18251.759999999991</v>
      </c>
      <c r="P87" s="234"/>
      <c r="Q87" s="230"/>
    </row>
    <row r="88" spans="1:17" s="243" customFormat="1" ht="17" x14ac:dyDescent="0.2">
      <c r="A88" s="229">
        <v>86</v>
      </c>
      <c r="B88" s="230" t="s">
        <v>4</v>
      </c>
      <c r="C88" s="230"/>
      <c r="D88" s="230"/>
      <c r="E88" s="231">
        <v>43851</v>
      </c>
      <c r="F88" s="231">
        <v>43851</v>
      </c>
      <c r="G88" s="230" t="s">
        <v>15</v>
      </c>
      <c r="H88" s="233" t="s">
        <v>15</v>
      </c>
      <c r="I88" s="244">
        <v>410200</v>
      </c>
      <c r="J88" s="241">
        <v>2256</v>
      </c>
      <c r="K88" s="234"/>
      <c r="L88" s="232">
        <v>43851</v>
      </c>
      <c r="M88" s="234"/>
      <c r="N88" s="234" t="e">
        <f t="shared" si="8"/>
        <v>#VALUE!</v>
      </c>
      <c r="O88" s="234">
        <f>IF(L88,O87+J88-K88,O87)</f>
        <v>20507.759999999991</v>
      </c>
      <c r="P88" s="234"/>
      <c r="Q88" s="230"/>
    </row>
    <row r="89" spans="1:17" s="243" customFormat="1" ht="17" x14ac:dyDescent="0.2">
      <c r="A89" s="229">
        <v>87</v>
      </c>
      <c r="B89" s="230" t="s">
        <v>377</v>
      </c>
      <c r="C89" s="230">
        <v>7309</v>
      </c>
      <c r="D89" s="236">
        <v>43859</v>
      </c>
      <c r="E89" s="231"/>
      <c r="F89" s="230"/>
      <c r="G89" s="230" t="s">
        <v>424</v>
      </c>
      <c r="H89" s="233" t="s">
        <v>425</v>
      </c>
      <c r="I89" s="238">
        <v>560300</v>
      </c>
      <c r="J89" s="241"/>
      <c r="K89" s="234">
        <v>600</v>
      </c>
      <c r="L89" s="232"/>
      <c r="M89" s="234"/>
      <c r="N89" s="234" t="e">
        <f t="shared" si="8"/>
        <v>#VALUE!</v>
      </c>
      <c r="O89" s="240"/>
      <c r="P89" s="234"/>
      <c r="Q89" s="230"/>
    </row>
    <row r="90" spans="1:17" ht="17" x14ac:dyDescent="0.2">
      <c r="A90" s="219">
        <v>88</v>
      </c>
      <c r="B90" s="217" t="s">
        <v>5</v>
      </c>
      <c r="C90" s="217">
        <v>7310</v>
      </c>
      <c r="D90" s="226">
        <v>43859</v>
      </c>
      <c r="E90" s="220"/>
      <c r="F90" s="217"/>
      <c r="G90" s="217" t="s">
        <v>368</v>
      </c>
      <c r="H90" s="221" t="s">
        <v>426</v>
      </c>
      <c r="I90" s="237" t="s">
        <v>370</v>
      </c>
      <c r="J90" s="242" t="s">
        <v>370</v>
      </c>
      <c r="K90" s="223">
        <v>21.19</v>
      </c>
      <c r="L90" s="224"/>
      <c r="M90" s="223"/>
      <c r="N90" s="234" t="e">
        <f t="shared" si="8"/>
        <v>#VALUE!</v>
      </c>
      <c r="P90" s="223"/>
      <c r="Q90" s="217"/>
    </row>
    <row r="91" spans="1:17" ht="17" x14ac:dyDescent="0.2">
      <c r="A91" s="219">
        <v>89</v>
      </c>
      <c r="B91" s="217" t="s">
        <v>5</v>
      </c>
      <c r="C91" s="217">
        <v>7311</v>
      </c>
      <c r="D91" s="224">
        <v>43859</v>
      </c>
      <c r="E91" s="220"/>
      <c r="F91" s="217"/>
      <c r="G91" s="217" t="s">
        <v>368</v>
      </c>
      <c r="H91" s="221" t="s">
        <v>427</v>
      </c>
      <c r="J91" s="242"/>
      <c r="K91" s="223">
        <v>139.81</v>
      </c>
      <c r="L91" s="224"/>
      <c r="M91" s="223"/>
      <c r="N91" s="234" t="e">
        <f t="shared" si="8"/>
        <v>#VALUE!</v>
      </c>
      <c r="P91" s="223"/>
      <c r="Q91" s="217"/>
    </row>
    <row r="92" spans="1:17" s="243" customFormat="1" ht="34" x14ac:dyDescent="0.2">
      <c r="A92" s="229">
        <v>90</v>
      </c>
      <c r="B92" s="230" t="s">
        <v>4</v>
      </c>
      <c r="C92" s="230"/>
      <c r="D92" s="232"/>
      <c r="E92" s="231">
        <v>43860</v>
      </c>
      <c r="F92" s="230"/>
      <c r="G92" s="230" t="s">
        <v>431</v>
      </c>
      <c r="H92" s="233" t="s">
        <v>356</v>
      </c>
      <c r="I92" s="238">
        <v>450100</v>
      </c>
      <c r="J92" s="241">
        <v>482.31</v>
      </c>
      <c r="K92" s="234"/>
      <c r="L92" s="232"/>
      <c r="M92" s="234"/>
      <c r="N92" s="234" t="e">
        <f t="shared" si="8"/>
        <v>#VALUE!</v>
      </c>
      <c r="O92" s="240"/>
      <c r="P92" s="234"/>
      <c r="Q92" s="230"/>
    </row>
    <row r="93" spans="1:17" ht="17" x14ac:dyDescent="0.2">
      <c r="A93" s="219">
        <v>91</v>
      </c>
      <c r="B93" s="217" t="s">
        <v>5</v>
      </c>
      <c r="C93" s="217">
        <v>7312</v>
      </c>
      <c r="D93" s="226">
        <v>43871</v>
      </c>
      <c r="E93" s="220"/>
      <c r="F93" s="217"/>
      <c r="G93" s="217" t="s">
        <v>432</v>
      </c>
      <c r="H93" s="221" t="s">
        <v>433</v>
      </c>
      <c r="I93" s="68" t="s">
        <v>370</v>
      </c>
      <c r="J93" s="242"/>
      <c r="K93" s="223">
        <v>131.25</v>
      </c>
      <c r="L93" s="224"/>
      <c r="M93" s="223"/>
      <c r="N93" s="223"/>
      <c r="P93" s="223"/>
      <c r="Q93" s="217"/>
    </row>
    <row r="94" spans="1:17" s="243" customFormat="1" ht="17" x14ac:dyDescent="0.2">
      <c r="A94" s="229">
        <v>92</v>
      </c>
      <c r="B94" s="230" t="s">
        <v>5</v>
      </c>
      <c r="C94" s="230">
        <v>7313</v>
      </c>
      <c r="D94" s="232">
        <v>43881</v>
      </c>
      <c r="E94" s="231">
        <v>43885</v>
      </c>
      <c r="F94" s="230"/>
      <c r="G94" s="230" t="s">
        <v>341</v>
      </c>
      <c r="H94" s="233" t="s">
        <v>135</v>
      </c>
      <c r="I94" s="257" t="s">
        <v>228</v>
      </c>
      <c r="J94" s="241"/>
      <c r="K94" s="234">
        <v>1200</v>
      </c>
      <c r="L94" s="230"/>
      <c r="M94" s="234"/>
      <c r="N94" s="234"/>
      <c r="O94" s="240"/>
      <c r="P94" s="234"/>
      <c r="Q94" s="230"/>
    </row>
    <row r="95" spans="1:17" s="243" customFormat="1" ht="17" x14ac:dyDescent="0.2">
      <c r="A95" s="229">
        <v>93</v>
      </c>
      <c r="B95" s="230" t="s">
        <v>5</v>
      </c>
      <c r="C95" s="230">
        <v>7314</v>
      </c>
      <c r="D95" s="236">
        <v>43881</v>
      </c>
      <c r="E95" s="231">
        <v>43885</v>
      </c>
      <c r="F95" s="230"/>
      <c r="G95" s="230" t="s">
        <v>324</v>
      </c>
      <c r="H95" s="233" t="s">
        <v>434</v>
      </c>
      <c r="I95" s="238">
        <v>531600</v>
      </c>
      <c r="J95" s="241"/>
      <c r="K95" s="234">
        <v>100</v>
      </c>
      <c r="L95" s="232"/>
      <c r="M95" s="234"/>
      <c r="N95" s="234"/>
      <c r="O95" s="240"/>
      <c r="P95" s="234"/>
      <c r="Q95" s="230"/>
    </row>
    <row r="96" spans="1:17" s="243" customFormat="1" ht="17" x14ac:dyDescent="0.2">
      <c r="A96" s="229">
        <v>94</v>
      </c>
      <c r="B96" s="230" t="s">
        <v>5</v>
      </c>
      <c r="C96" s="230">
        <v>7315</v>
      </c>
      <c r="D96" s="232">
        <v>43881</v>
      </c>
      <c r="E96" s="231"/>
      <c r="F96" s="230"/>
      <c r="G96" s="230" t="s">
        <v>372</v>
      </c>
      <c r="H96" s="233" t="s">
        <v>435</v>
      </c>
      <c r="I96" s="238">
        <v>531200</v>
      </c>
      <c r="J96" s="235"/>
      <c r="K96" s="234">
        <v>22.13</v>
      </c>
      <c r="L96" s="232"/>
      <c r="M96" s="234"/>
      <c r="N96" s="234"/>
      <c r="O96" s="240"/>
      <c r="P96" s="234"/>
      <c r="Q96" s="230"/>
    </row>
    <row r="97" spans="1:17" s="243" customFormat="1" ht="17" x14ac:dyDescent="0.2">
      <c r="A97" s="229">
        <v>95</v>
      </c>
      <c r="B97" s="230" t="s">
        <v>5</v>
      </c>
      <c r="C97" s="230">
        <v>7316</v>
      </c>
      <c r="D97" s="232">
        <v>43881</v>
      </c>
      <c r="E97" s="231">
        <v>43887</v>
      </c>
      <c r="F97" s="230"/>
      <c r="G97" s="230" t="s">
        <v>436</v>
      </c>
      <c r="H97" s="233" t="s">
        <v>323</v>
      </c>
      <c r="I97" s="238">
        <v>531600</v>
      </c>
      <c r="J97" s="235"/>
      <c r="K97" s="234">
        <v>100</v>
      </c>
      <c r="L97" s="232"/>
      <c r="M97" s="234"/>
      <c r="N97" s="234"/>
      <c r="O97" s="240"/>
      <c r="P97" s="234"/>
      <c r="Q97" s="230"/>
    </row>
    <row r="98" spans="1:17" s="243" customFormat="1" ht="17" x14ac:dyDescent="0.2">
      <c r="A98" s="229">
        <v>96</v>
      </c>
      <c r="B98" s="230" t="s">
        <v>5</v>
      </c>
      <c r="C98" s="230">
        <v>7317</v>
      </c>
      <c r="D98" s="232">
        <v>43881</v>
      </c>
      <c r="E98" s="231">
        <v>43887</v>
      </c>
      <c r="F98" s="230"/>
      <c r="G98" s="230" t="s">
        <v>341</v>
      </c>
      <c r="H98" s="233" t="s">
        <v>437</v>
      </c>
      <c r="I98" s="238">
        <v>530920</v>
      </c>
      <c r="J98" s="235"/>
      <c r="K98" s="234">
        <v>1950</v>
      </c>
      <c r="L98" s="232"/>
      <c r="M98" s="234"/>
      <c r="N98" s="234"/>
      <c r="O98" s="240"/>
      <c r="P98" s="234"/>
      <c r="Q98" s="230"/>
    </row>
    <row r="99" spans="1:17" s="243" customFormat="1" ht="17" x14ac:dyDescent="0.2">
      <c r="A99" s="229">
        <v>97</v>
      </c>
      <c r="B99" s="230" t="s">
        <v>5</v>
      </c>
      <c r="C99" s="230">
        <v>7318</v>
      </c>
      <c r="D99" s="236">
        <v>43881</v>
      </c>
      <c r="E99" s="231">
        <v>43885</v>
      </c>
      <c r="F99" s="230"/>
      <c r="G99" s="230" t="s">
        <v>438</v>
      </c>
      <c r="H99" s="233" t="s">
        <v>323</v>
      </c>
      <c r="I99" s="238">
        <v>531600</v>
      </c>
      <c r="J99" s="235"/>
      <c r="K99" s="234">
        <v>100</v>
      </c>
      <c r="L99" s="232"/>
      <c r="M99" s="234"/>
      <c r="N99" s="234"/>
      <c r="O99" s="240"/>
      <c r="P99" s="234"/>
      <c r="Q99" s="230"/>
    </row>
    <row r="100" spans="1:17" ht="17" x14ac:dyDescent="0.2">
      <c r="A100" s="219">
        <v>98</v>
      </c>
      <c r="B100" s="217" t="s">
        <v>5</v>
      </c>
      <c r="C100" s="217">
        <v>7319</v>
      </c>
      <c r="D100" s="226">
        <v>43895</v>
      </c>
      <c r="E100" s="220"/>
      <c r="F100" s="224"/>
      <c r="G100" s="217" t="s">
        <v>439</v>
      </c>
      <c r="H100" s="221" t="s">
        <v>440</v>
      </c>
      <c r="I100" s="237" t="s">
        <v>370</v>
      </c>
      <c r="J100" s="222"/>
      <c r="K100" s="225">
        <v>94.1</v>
      </c>
      <c r="L100" s="224"/>
      <c r="M100" s="223"/>
      <c r="N100" s="223"/>
      <c r="P100" s="223"/>
      <c r="Q100" s="217"/>
    </row>
    <row r="101" spans="1:17" s="243" customFormat="1" ht="17" x14ac:dyDescent="0.2">
      <c r="A101" s="229">
        <v>99</v>
      </c>
      <c r="B101" s="230" t="s">
        <v>4</v>
      </c>
      <c r="C101" s="230"/>
      <c r="D101" s="232"/>
      <c r="E101" s="231">
        <v>43881</v>
      </c>
      <c r="F101" s="230"/>
      <c r="G101" s="230" t="s">
        <v>273</v>
      </c>
      <c r="H101" s="233" t="s">
        <v>273</v>
      </c>
      <c r="I101" s="238">
        <v>420600</v>
      </c>
      <c r="J101" s="235">
        <v>124.79</v>
      </c>
      <c r="K101" s="234"/>
      <c r="L101" s="232"/>
      <c r="M101" s="234"/>
      <c r="N101" s="234"/>
      <c r="O101" s="240"/>
      <c r="P101" s="234"/>
      <c r="Q101" s="230"/>
    </row>
    <row r="102" spans="1:17" s="243" customFormat="1" ht="34" x14ac:dyDescent="0.2">
      <c r="A102" s="229">
        <v>100</v>
      </c>
      <c r="B102" s="230" t="s">
        <v>5</v>
      </c>
      <c r="C102" s="230">
        <v>7287</v>
      </c>
      <c r="D102" s="232">
        <v>44155</v>
      </c>
      <c r="E102" s="231">
        <v>43894</v>
      </c>
      <c r="F102" s="230"/>
      <c r="G102" s="230" t="s">
        <v>15</v>
      </c>
      <c r="H102" s="233" t="s">
        <v>441</v>
      </c>
      <c r="I102" s="238">
        <v>510200</v>
      </c>
      <c r="J102" s="235"/>
      <c r="K102" s="234">
        <v>41.26</v>
      </c>
      <c r="L102" s="232"/>
      <c r="M102" s="234"/>
      <c r="N102" s="234"/>
      <c r="O102" s="240"/>
      <c r="P102" s="234"/>
      <c r="Q102" s="230"/>
    </row>
    <row r="103" spans="1:17" s="243" customFormat="1" ht="17" x14ac:dyDescent="0.2">
      <c r="A103" s="229">
        <v>101</v>
      </c>
      <c r="B103" s="230" t="s">
        <v>4</v>
      </c>
      <c r="C103" s="230"/>
      <c r="D103" s="232"/>
      <c r="E103" s="231">
        <v>43892</v>
      </c>
      <c r="F103" s="231">
        <v>43892</v>
      </c>
      <c r="G103" s="230"/>
      <c r="H103" s="233" t="s">
        <v>73</v>
      </c>
      <c r="I103" s="238">
        <v>431300</v>
      </c>
      <c r="J103" s="235">
        <v>329</v>
      </c>
      <c r="K103" s="234"/>
      <c r="L103" s="232"/>
      <c r="M103" s="234"/>
      <c r="N103" s="234"/>
      <c r="O103" s="240"/>
      <c r="P103" s="234"/>
      <c r="Q103" s="230"/>
    </row>
    <row r="104" spans="1:17" s="243" customFormat="1" ht="17" x14ac:dyDescent="0.2">
      <c r="A104" s="229">
        <v>102</v>
      </c>
      <c r="B104" s="230" t="s">
        <v>4</v>
      </c>
      <c r="C104" s="230"/>
      <c r="D104" s="232"/>
      <c r="E104" s="231">
        <v>43892</v>
      </c>
      <c r="F104" s="231">
        <v>43892</v>
      </c>
      <c r="G104" s="230"/>
      <c r="H104" s="233" t="s">
        <v>442</v>
      </c>
      <c r="I104" s="238">
        <v>410200</v>
      </c>
      <c r="J104" s="235">
        <v>949.34</v>
      </c>
      <c r="K104" s="234"/>
      <c r="L104" s="232"/>
      <c r="M104" s="234"/>
      <c r="N104" s="234"/>
      <c r="O104" s="240"/>
      <c r="P104" s="234"/>
      <c r="Q104" s="230"/>
    </row>
    <row r="105" spans="1:17" s="243" customFormat="1" ht="16" x14ac:dyDescent="0.2">
      <c r="A105" s="229">
        <v>103</v>
      </c>
      <c r="B105" s="230" t="s">
        <v>4</v>
      </c>
      <c r="C105" s="230"/>
      <c r="D105" s="232"/>
      <c r="E105" s="231">
        <v>43892</v>
      </c>
      <c r="F105" s="231">
        <v>43892</v>
      </c>
      <c r="G105" s="230"/>
      <c r="H105" s="233" t="s">
        <v>73</v>
      </c>
      <c r="I105" s="238">
        <v>431300</v>
      </c>
      <c r="J105" s="235">
        <v>179.1</v>
      </c>
      <c r="K105" s="234"/>
      <c r="L105" s="232"/>
      <c r="M105" s="234"/>
      <c r="N105" s="234"/>
      <c r="O105" s="240"/>
      <c r="P105" s="234"/>
      <c r="Q105" s="230"/>
    </row>
    <row r="106" spans="1:17" s="243" customFormat="1" ht="16" x14ac:dyDescent="0.2">
      <c r="A106" s="229">
        <v>104</v>
      </c>
      <c r="B106" s="230" t="s">
        <v>4</v>
      </c>
      <c r="C106" s="230"/>
      <c r="D106" s="230"/>
      <c r="E106" s="231">
        <v>43892</v>
      </c>
      <c r="F106" s="231">
        <v>43892</v>
      </c>
      <c r="G106" s="230"/>
      <c r="H106" s="233" t="s">
        <v>73</v>
      </c>
      <c r="I106" s="238">
        <v>431300</v>
      </c>
      <c r="J106" s="235">
        <v>179.1</v>
      </c>
      <c r="K106" s="234"/>
      <c r="L106" s="232"/>
      <c r="M106" s="234"/>
      <c r="N106" s="234"/>
      <c r="O106" s="240"/>
      <c r="P106" s="234"/>
      <c r="Q106" s="230"/>
    </row>
    <row r="107" spans="1:17" s="243" customFormat="1" ht="16" x14ac:dyDescent="0.2">
      <c r="A107" s="229">
        <v>105</v>
      </c>
      <c r="B107" s="230" t="s">
        <v>4</v>
      </c>
      <c r="C107" s="230"/>
      <c r="D107" s="230"/>
      <c r="E107" s="231">
        <v>43892</v>
      </c>
      <c r="F107" s="231">
        <v>43892</v>
      </c>
      <c r="G107" s="230"/>
      <c r="H107" s="233" t="s">
        <v>73</v>
      </c>
      <c r="I107" s="238">
        <v>431300</v>
      </c>
      <c r="J107" s="235">
        <v>179.1</v>
      </c>
      <c r="K107" s="234"/>
      <c r="L107" s="232"/>
      <c r="M107" s="234"/>
      <c r="N107" s="234"/>
      <c r="O107" s="240"/>
      <c r="P107" s="234"/>
      <c r="Q107" s="230"/>
    </row>
    <row r="108" spans="1:17" s="243" customFormat="1" ht="17" x14ac:dyDescent="0.2">
      <c r="A108" s="229">
        <v>106</v>
      </c>
      <c r="B108" s="230" t="s">
        <v>4</v>
      </c>
      <c r="C108" s="230"/>
      <c r="D108" s="230"/>
      <c r="E108" s="231">
        <v>43892</v>
      </c>
      <c r="F108" s="231">
        <v>43892</v>
      </c>
      <c r="G108" s="230"/>
      <c r="H108" s="233" t="s">
        <v>73</v>
      </c>
      <c r="I108" s="238">
        <v>431300</v>
      </c>
      <c r="J108" s="235">
        <v>29.94</v>
      </c>
      <c r="K108" s="234"/>
      <c r="L108" s="232"/>
      <c r="M108" s="234"/>
      <c r="N108" s="234"/>
      <c r="O108" s="240"/>
      <c r="P108" s="234"/>
      <c r="Q108" s="230"/>
    </row>
    <row r="109" spans="1:17" s="243" customFormat="1" ht="17" x14ac:dyDescent="0.2">
      <c r="A109" s="229">
        <v>107</v>
      </c>
      <c r="B109" s="230" t="s">
        <v>4</v>
      </c>
      <c r="C109" s="230"/>
      <c r="D109" s="230"/>
      <c r="E109" s="231">
        <v>43892</v>
      </c>
      <c r="F109" s="231">
        <v>43892</v>
      </c>
      <c r="G109" s="230"/>
      <c r="H109" s="233" t="s">
        <v>73</v>
      </c>
      <c r="I109" s="238">
        <v>431300</v>
      </c>
      <c r="J109" s="235">
        <v>159.25</v>
      </c>
      <c r="K109" s="234"/>
      <c r="L109" s="232"/>
      <c r="M109" s="234"/>
      <c r="N109" s="234"/>
      <c r="O109" s="240"/>
      <c r="P109" s="234"/>
      <c r="Q109" s="230"/>
    </row>
    <row r="110" spans="1:17" ht="16" x14ac:dyDescent="0.2">
      <c r="A110" s="219">
        <v>108</v>
      </c>
      <c r="B110" s="217"/>
      <c r="C110" s="217"/>
      <c r="D110" s="224"/>
      <c r="E110" s="220"/>
      <c r="F110" s="217"/>
      <c r="G110" s="217"/>
      <c r="H110" s="221"/>
      <c r="J110" s="222"/>
      <c r="K110" s="225"/>
      <c r="L110" s="224"/>
      <c r="M110" s="223"/>
      <c r="N110" s="223"/>
      <c r="P110" s="223"/>
      <c r="Q110" s="217"/>
    </row>
    <row r="111" spans="1:17" ht="16" x14ac:dyDescent="0.2">
      <c r="A111" s="219">
        <v>109</v>
      </c>
      <c r="B111" s="217"/>
      <c r="C111" s="217"/>
      <c r="D111" s="224"/>
      <c r="E111" s="220"/>
      <c r="F111" s="217"/>
      <c r="G111" s="217"/>
      <c r="H111" s="221"/>
      <c r="J111" s="222"/>
      <c r="K111" s="225"/>
      <c r="L111" s="224"/>
      <c r="M111" s="223"/>
      <c r="N111" s="223"/>
      <c r="P111" s="223"/>
      <c r="Q111" s="217"/>
    </row>
    <row r="112" spans="1:17" ht="16" x14ac:dyDescent="0.2">
      <c r="A112" s="219">
        <v>110</v>
      </c>
      <c r="B112" s="217"/>
      <c r="C112" s="217"/>
      <c r="D112" s="224"/>
      <c r="E112" s="220"/>
      <c r="F112" s="217"/>
      <c r="G112" s="217"/>
      <c r="H112" s="221"/>
      <c r="J112" s="222"/>
      <c r="K112" s="225"/>
      <c r="L112" s="224"/>
      <c r="M112" s="223"/>
      <c r="N112" s="223"/>
      <c r="P112" s="223"/>
      <c r="Q112" s="217"/>
    </row>
    <row r="113" spans="1:17" ht="16" x14ac:dyDescent="0.2">
      <c r="A113" s="219">
        <v>111</v>
      </c>
      <c r="B113" s="217"/>
      <c r="C113" s="217"/>
      <c r="D113" s="224"/>
      <c r="E113" s="220"/>
      <c r="F113" s="217"/>
      <c r="G113" s="217"/>
      <c r="H113" s="221"/>
      <c r="J113" s="222"/>
      <c r="K113" s="223"/>
      <c r="L113" s="224"/>
      <c r="M113" s="223"/>
      <c r="N113" s="223"/>
      <c r="P113" s="223"/>
      <c r="Q113" s="217"/>
    </row>
    <row r="114" spans="1:17" ht="16" x14ac:dyDescent="0.2">
      <c r="A114" s="219">
        <v>112</v>
      </c>
      <c r="B114" s="217"/>
      <c r="C114" s="217"/>
      <c r="D114" s="224"/>
      <c r="E114" s="220"/>
      <c r="F114" s="217"/>
      <c r="G114" s="217"/>
      <c r="H114" s="221"/>
      <c r="J114" s="222"/>
      <c r="K114" s="223"/>
      <c r="L114" s="224"/>
      <c r="M114" s="223"/>
      <c r="N114" s="223"/>
      <c r="P114" s="223"/>
      <c r="Q114" s="217"/>
    </row>
    <row r="115" spans="1:17" ht="16" x14ac:dyDescent="0.2">
      <c r="A115" s="219">
        <v>113</v>
      </c>
      <c r="B115" s="217"/>
      <c r="C115" s="217"/>
      <c r="D115" s="224"/>
      <c r="E115" s="220"/>
      <c r="F115" s="217"/>
      <c r="G115" s="217"/>
      <c r="H115" s="221"/>
      <c r="J115" s="222"/>
      <c r="K115" s="223"/>
      <c r="L115" s="224"/>
      <c r="M115" s="223"/>
      <c r="N115" s="223"/>
      <c r="P115" s="223"/>
      <c r="Q115" s="217"/>
    </row>
    <row r="116" spans="1:17" ht="16" x14ac:dyDescent="0.2">
      <c r="A116" s="219">
        <v>114</v>
      </c>
      <c r="B116" s="217"/>
      <c r="C116" s="217"/>
      <c r="D116" s="224"/>
      <c r="E116" s="220"/>
      <c r="F116" s="217"/>
      <c r="G116" s="217"/>
      <c r="H116" s="221"/>
      <c r="J116" s="222"/>
      <c r="K116" s="223"/>
      <c r="L116" s="224"/>
      <c r="M116" s="223"/>
      <c r="N116" s="223"/>
      <c r="P116" s="223"/>
      <c r="Q116" s="217"/>
    </row>
    <row r="117" spans="1:17" ht="16" x14ac:dyDescent="0.2">
      <c r="A117" s="219">
        <v>115</v>
      </c>
      <c r="B117" s="217"/>
      <c r="C117" s="217"/>
      <c r="D117" s="224"/>
      <c r="E117" s="220"/>
      <c r="F117" s="217"/>
      <c r="G117" s="217"/>
      <c r="H117" s="221"/>
      <c r="J117" s="222"/>
      <c r="K117" s="223"/>
      <c r="L117" s="224"/>
      <c r="M117" s="223"/>
      <c r="N117" s="223"/>
      <c r="P117" s="223"/>
      <c r="Q117" s="217"/>
    </row>
    <row r="118" spans="1:17" ht="16" x14ac:dyDescent="0.2">
      <c r="A118" s="219">
        <v>116</v>
      </c>
      <c r="B118" s="217"/>
      <c r="C118" s="217"/>
      <c r="D118" s="217"/>
      <c r="E118" s="220"/>
      <c r="F118" s="217"/>
      <c r="G118" s="217"/>
      <c r="H118" s="221"/>
      <c r="J118" s="222"/>
      <c r="K118" s="223"/>
      <c r="L118" s="224"/>
      <c r="M118" s="223"/>
      <c r="N118" s="223"/>
      <c r="P118" s="223"/>
      <c r="Q118" s="217"/>
    </row>
    <row r="119" spans="1:17" ht="16" x14ac:dyDescent="0.2">
      <c r="A119" s="219">
        <v>117</v>
      </c>
      <c r="B119" s="217"/>
      <c r="C119" s="217"/>
      <c r="D119" s="217"/>
      <c r="E119" s="220"/>
      <c r="F119" s="217"/>
      <c r="G119" s="217"/>
      <c r="H119" s="221"/>
      <c r="J119" s="222"/>
      <c r="K119" s="223"/>
      <c r="L119" s="224"/>
      <c r="M119" s="223"/>
      <c r="N119" s="223"/>
      <c r="P119" s="223"/>
      <c r="Q119" s="217"/>
    </row>
    <row r="120" spans="1:17" ht="16" x14ac:dyDescent="0.2">
      <c r="A120" s="219">
        <v>118</v>
      </c>
      <c r="B120" s="217"/>
      <c r="C120" s="217"/>
      <c r="D120" s="217"/>
      <c r="E120" s="220"/>
      <c r="F120" s="217"/>
      <c r="G120" s="217"/>
      <c r="H120" s="221"/>
      <c r="J120" s="222"/>
      <c r="K120" s="223"/>
      <c r="L120" s="224"/>
      <c r="M120" s="223"/>
      <c r="N120" s="223"/>
      <c r="P120" s="223"/>
      <c r="Q120" s="217"/>
    </row>
    <row r="121" spans="1:17" ht="16" x14ac:dyDescent="0.2">
      <c r="A121" s="219">
        <v>119</v>
      </c>
      <c r="B121" s="217"/>
      <c r="C121" s="217"/>
      <c r="D121" s="217"/>
      <c r="E121" s="220"/>
      <c r="F121" s="217"/>
      <c r="G121" s="217"/>
      <c r="H121" s="221"/>
      <c r="J121" s="222"/>
      <c r="K121" s="223"/>
      <c r="L121" s="224"/>
      <c r="M121" s="223"/>
      <c r="N121" s="223"/>
      <c r="P121" s="223"/>
      <c r="Q121" s="217"/>
    </row>
    <row r="122" spans="1:17" ht="16" x14ac:dyDescent="0.2">
      <c r="A122" s="219">
        <v>120</v>
      </c>
      <c r="B122" s="217"/>
      <c r="C122" s="217"/>
      <c r="D122" s="217"/>
      <c r="E122" s="220"/>
      <c r="F122" s="217"/>
      <c r="G122" s="217"/>
      <c r="H122" s="221"/>
      <c r="J122" s="222"/>
      <c r="K122" s="223"/>
      <c r="L122" s="224"/>
      <c r="M122" s="223"/>
      <c r="N122" s="223"/>
      <c r="P122" s="223"/>
      <c r="Q122" s="217"/>
    </row>
    <row r="123" spans="1:17" ht="16" x14ac:dyDescent="0.2">
      <c r="A123" s="219">
        <v>121</v>
      </c>
      <c r="B123" s="217"/>
      <c r="C123" s="217"/>
      <c r="D123" s="217"/>
      <c r="E123" s="220"/>
      <c r="F123" s="217"/>
      <c r="G123" s="217"/>
      <c r="H123" s="221"/>
      <c r="J123" s="222"/>
      <c r="K123" s="223"/>
      <c r="L123" s="224"/>
      <c r="M123" s="223"/>
      <c r="N123" s="223"/>
      <c r="P123" s="223"/>
      <c r="Q123" s="217"/>
    </row>
    <row r="124" spans="1:17" ht="16" x14ac:dyDescent="0.2">
      <c r="A124" s="219">
        <v>122</v>
      </c>
      <c r="B124" s="217"/>
      <c r="C124" s="217"/>
      <c r="D124" s="217"/>
      <c r="E124" s="220"/>
      <c r="F124" s="217"/>
      <c r="G124" s="217"/>
      <c r="H124" s="221"/>
      <c r="J124" s="222"/>
      <c r="K124" s="223"/>
      <c r="L124" s="224"/>
      <c r="M124" s="223"/>
      <c r="N124" s="223"/>
      <c r="P124" s="223"/>
      <c r="Q124" s="217"/>
    </row>
    <row r="125" spans="1:17" ht="16" x14ac:dyDescent="0.2">
      <c r="A125" s="219">
        <v>123</v>
      </c>
      <c r="B125" s="217"/>
      <c r="C125" s="217"/>
      <c r="D125" s="224"/>
      <c r="E125" s="220"/>
      <c r="F125" s="217"/>
      <c r="G125" s="217"/>
      <c r="H125" s="221"/>
      <c r="J125" s="222"/>
      <c r="K125" s="223"/>
      <c r="L125" s="217"/>
      <c r="M125" s="223"/>
      <c r="N125" s="223"/>
      <c r="P125" s="223"/>
      <c r="Q125" s="217"/>
    </row>
    <row r="126" spans="1:17" ht="16" x14ac:dyDescent="0.2">
      <c r="A126" s="219">
        <v>124</v>
      </c>
      <c r="B126" s="217"/>
      <c r="C126" s="217"/>
      <c r="D126" s="217"/>
      <c r="E126" s="220"/>
      <c r="F126" s="217"/>
      <c r="G126" s="217"/>
      <c r="H126" s="221"/>
      <c r="J126" s="222"/>
      <c r="K126" s="223"/>
      <c r="L126" s="224"/>
      <c r="M126" s="223"/>
      <c r="N126" s="223"/>
      <c r="P126" s="223"/>
      <c r="Q126" s="217"/>
    </row>
    <row r="127" spans="1:17" ht="16" x14ac:dyDescent="0.2">
      <c r="A127" s="219">
        <v>125</v>
      </c>
      <c r="B127" s="217"/>
      <c r="C127" s="217"/>
      <c r="D127" s="217"/>
      <c r="E127" s="220"/>
      <c r="F127" s="217"/>
      <c r="G127" s="217"/>
      <c r="H127" s="221"/>
      <c r="J127" s="222"/>
      <c r="K127" s="223"/>
      <c r="L127" s="224"/>
      <c r="M127" s="223"/>
      <c r="N127" s="223"/>
      <c r="P127" s="223"/>
      <c r="Q127" s="217"/>
    </row>
    <row r="128" spans="1:17" ht="16" x14ac:dyDescent="0.2">
      <c r="A128" s="219">
        <v>126</v>
      </c>
      <c r="B128" s="217"/>
      <c r="C128" s="217"/>
      <c r="D128" s="217"/>
      <c r="E128" s="220"/>
      <c r="F128" s="217"/>
      <c r="G128" s="217"/>
      <c r="H128" s="221"/>
      <c r="J128" s="222"/>
      <c r="K128" s="223"/>
      <c r="L128" s="224"/>
      <c r="M128" s="223"/>
      <c r="N128" s="223"/>
      <c r="P128" s="223"/>
      <c r="Q128" s="217"/>
    </row>
    <row r="129" spans="1:17" ht="16" x14ac:dyDescent="0.2">
      <c r="A129" s="219">
        <v>127</v>
      </c>
      <c r="B129" s="217"/>
      <c r="C129" s="217"/>
      <c r="D129" s="217"/>
      <c r="E129" s="220"/>
      <c r="F129" s="217"/>
      <c r="G129" s="217"/>
      <c r="H129" s="221"/>
      <c r="I129" s="239"/>
      <c r="J129" s="222"/>
      <c r="K129" s="223"/>
      <c r="L129" s="224"/>
      <c r="M129" s="223"/>
      <c r="N129" s="223"/>
      <c r="P129" s="223"/>
      <c r="Q129" s="217"/>
    </row>
    <row r="130" spans="1:17" ht="16" x14ac:dyDescent="0.2">
      <c r="A130" s="219">
        <v>128</v>
      </c>
      <c r="B130" s="217"/>
      <c r="C130" s="217"/>
      <c r="D130" s="224"/>
      <c r="E130" s="220"/>
      <c r="F130" s="217"/>
      <c r="G130" s="217"/>
      <c r="H130" s="221"/>
      <c r="J130" s="222"/>
      <c r="K130" s="223"/>
      <c r="L130" s="217"/>
      <c r="M130" s="223"/>
      <c r="N130" s="223"/>
      <c r="P130" s="223"/>
      <c r="Q130" s="217"/>
    </row>
    <row r="131" spans="1:17" ht="16" x14ac:dyDescent="0.2">
      <c r="A131" s="219">
        <v>129</v>
      </c>
      <c r="B131" s="217"/>
      <c r="C131" s="217"/>
      <c r="D131" s="224"/>
      <c r="E131" s="220"/>
      <c r="F131" s="217"/>
      <c r="G131" s="217"/>
      <c r="H131" s="221"/>
      <c r="J131" s="222"/>
      <c r="K131" s="223"/>
      <c r="L131" s="224"/>
      <c r="M131" s="223"/>
      <c r="N131" s="223"/>
      <c r="P131" s="223"/>
      <c r="Q131" s="217"/>
    </row>
    <row r="132" spans="1:17" ht="16" x14ac:dyDescent="0.2">
      <c r="A132" s="219">
        <v>130</v>
      </c>
      <c r="B132" s="217"/>
      <c r="C132" s="217"/>
      <c r="D132" s="224"/>
      <c r="E132" s="220"/>
      <c r="F132" s="217"/>
      <c r="G132" s="217"/>
      <c r="H132" s="221"/>
      <c r="J132" s="222"/>
      <c r="K132" s="223"/>
      <c r="L132" s="224"/>
      <c r="M132" s="223"/>
      <c r="N132" s="223"/>
      <c r="P132" s="223"/>
      <c r="Q132" s="217"/>
    </row>
    <row r="133" spans="1:17" ht="16" x14ac:dyDescent="0.2">
      <c r="A133" s="219">
        <v>131</v>
      </c>
      <c r="B133" s="217"/>
      <c r="C133" s="217"/>
      <c r="D133" s="224"/>
      <c r="E133" s="220"/>
      <c r="F133" s="217"/>
      <c r="G133" s="217"/>
      <c r="H133" s="221"/>
      <c r="J133" s="222"/>
      <c r="K133" s="223"/>
      <c r="L133" s="224"/>
      <c r="M133" s="223"/>
      <c r="N133" s="223"/>
      <c r="P133" s="223"/>
      <c r="Q133" s="217"/>
    </row>
    <row r="134" spans="1:17" ht="16" x14ac:dyDescent="0.2">
      <c r="A134" s="219">
        <v>132</v>
      </c>
      <c r="B134" s="217"/>
      <c r="C134" s="217"/>
      <c r="D134" s="224"/>
      <c r="E134" s="220"/>
      <c r="F134" s="217"/>
      <c r="G134" s="217"/>
      <c r="H134" s="221"/>
      <c r="J134" s="222"/>
      <c r="K134" s="223"/>
      <c r="L134" s="224"/>
      <c r="M134" s="223"/>
      <c r="N134" s="223"/>
      <c r="P134" s="223"/>
      <c r="Q134" s="217"/>
    </row>
    <row r="135" spans="1:17" ht="16" x14ac:dyDescent="0.2">
      <c r="A135" s="219">
        <v>133</v>
      </c>
      <c r="B135" s="217"/>
      <c r="C135" s="217"/>
      <c r="D135" s="224"/>
      <c r="E135" s="220"/>
      <c r="F135" s="217"/>
      <c r="G135" s="217"/>
      <c r="H135" s="221"/>
      <c r="J135" s="222"/>
      <c r="K135" s="223"/>
      <c r="L135" s="224"/>
      <c r="M135" s="223"/>
      <c r="N135" s="223"/>
      <c r="P135" s="223"/>
      <c r="Q135" s="217"/>
    </row>
    <row r="136" spans="1:17" ht="16" x14ac:dyDescent="0.2">
      <c r="A136" s="219">
        <v>134</v>
      </c>
      <c r="B136" s="217"/>
      <c r="C136" s="217"/>
      <c r="D136" s="224"/>
      <c r="E136" s="220"/>
      <c r="F136" s="217"/>
      <c r="G136" s="217"/>
      <c r="H136" s="221"/>
      <c r="J136" s="222"/>
      <c r="K136" s="223"/>
      <c r="L136" s="224"/>
      <c r="M136" s="223"/>
      <c r="N136" s="223"/>
      <c r="P136" s="223"/>
      <c r="Q136" s="217"/>
    </row>
    <row r="137" spans="1:17" ht="16" x14ac:dyDescent="0.2">
      <c r="A137" s="219">
        <v>135</v>
      </c>
      <c r="B137" s="217"/>
      <c r="C137" s="217"/>
      <c r="D137" s="224"/>
      <c r="E137" s="220"/>
      <c r="F137" s="217"/>
      <c r="G137" s="217"/>
      <c r="H137" s="221"/>
      <c r="J137" s="222"/>
      <c r="K137" s="223"/>
      <c r="L137" s="224"/>
      <c r="M137" s="223"/>
      <c r="N137" s="223"/>
      <c r="P137" s="223"/>
      <c r="Q137" s="217"/>
    </row>
    <row r="138" spans="1:17" ht="16" x14ac:dyDescent="0.2">
      <c r="A138" s="219">
        <v>136</v>
      </c>
      <c r="B138" s="217"/>
      <c r="C138" s="217"/>
      <c r="D138" s="224"/>
      <c r="E138" s="220"/>
      <c r="F138" s="217"/>
      <c r="G138" s="217"/>
      <c r="H138" s="221"/>
      <c r="J138" s="222"/>
      <c r="K138" s="223"/>
      <c r="L138" s="224"/>
      <c r="M138" s="223"/>
      <c r="N138" s="223"/>
      <c r="P138" s="223"/>
      <c r="Q138" s="217"/>
    </row>
    <row r="139" spans="1:17" ht="16" x14ac:dyDescent="0.2">
      <c r="A139" s="219">
        <v>137</v>
      </c>
      <c r="B139" s="217"/>
      <c r="C139" s="217"/>
      <c r="D139" s="224"/>
      <c r="E139" s="220"/>
      <c r="F139" s="217"/>
      <c r="G139" s="217"/>
      <c r="H139" s="221"/>
      <c r="J139" s="222"/>
      <c r="K139" s="223"/>
      <c r="L139" s="224"/>
      <c r="M139" s="223"/>
      <c r="N139" s="223"/>
      <c r="P139" s="223"/>
      <c r="Q139" s="217"/>
    </row>
    <row r="140" spans="1:17" ht="16" x14ac:dyDescent="0.2">
      <c r="A140" s="219">
        <v>138</v>
      </c>
      <c r="B140" s="217"/>
      <c r="C140" s="217"/>
      <c r="D140" s="224"/>
      <c r="E140" s="220"/>
      <c r="F140" s="217"/>
      <c r="G140" s="217"/>
      <c r="H140" s="221"/>
      <c r="J140" s="222"/>
      <c r="K140" s="223"/>
      <c r="L140" s="224"/>
      <c r="M140" s="223"/>
      <c r="N140" s="223"/>
      <c r="P140" s="223"/>
      <c r="Q140" s="217"/>
    </row>
    <row r="141" spans="1:17" ht="16" x14ac:dyDescent="0.2">
      <c r="A141" s="219">
        <v>139</v>
      </c>
      <c r="B141" s="217"/>
      <c r="C141" s="217"/>
      <c r="D141" s="224"/>
      <c r="E141" s="220"/>
      <c r="F141" s="217"/>
      <c r="G141" s="217"/>
      <c r="H141" s="221"/>
      <c r="J141" s="222"/>
      <c r="K141" s="223"/>
      <c r="L141" s="224"/>
      <c r="M141" s="223"/>
      <c r="N141" s="223"/>
      <c r="P141" s="223"/>
      <c r="Q141" s="217"/>
    </row>
    <row r="142" spans="1:17" ht="16" x14ac:dyDescent="0.2">
      <c r="A142" s="219">
        <v>140</v>
      </c>
      <c r="B142" s="217"/>
      <c r="C142" s="217"/>
      <c r="D142" s="224"/>
      <c r="E142" s="220"/>
      <c r="F142" s="217"/>
      <c r="G142" s="217"/>
      <c r="H142" s="221"/>
      <c r="J142" s="222"/>
      <c r="K142" s="223"/>
      <c r="L142" s="224"/>
      <c r="M142" s="223"/>
      <c r="N142" s="223"/>
      <c r="P142" s="223"/>
      <c r="Q142" s="217"/>
    </row>
    <row r="143" spans="1:17" ht="16" x14ac:dyDescent="0.2">
      <c r="A143" s="219">
        <v>141</v>
      </c>
      <c r="B143" s="217"/>
      <c r="C143" s="217"/>
      <c r="D143" s="224"/>
      <c r="E143" s="220"/>
      <c r="F143" s="217"/>
      <c r="G143" s="217"/>
      <c r="H143" s="221"/>
      <c r="J143" s="222"/>
      <c r="K143" s="223"/>
      <c r="L143" s="224"/>
      <c r="M143" s="223"/>
      <c r="N143" s="223"/>
      <c r="P143" s="223"/>
      <c r="Q143" s="217"/>
    </row>
    <row r="144" spans="1:17" ht="16" x14ac:dyDescent="0.2">
      <c r="A144" s="219">
        <v>142</v>
      </c>
      <c r="B144" s="217"/>
      <c r="C144" s="217"/>
      <c r="D144" s="224"/>
      <c r="E144" s="220"/>
      <c r="F144" s="217"/>
      <c r="G144" s="217"/>
      <c r="H144" s="221"/>
      <c r="J144" s="222"/>
      <c r="K144" s="223"/>
      <c r="L144" s="224"/>
      <c r="M144" s="223"/>
      <c r="N144" s="223"/>
      <c r="P144" s="223"/>
      <c r="Q144" s="217"/>
    </row>
    <row r="145" spans="1:17" ht="16" x14ac:dyDescent="0.2">
      <c r="A145" s="219">
        <v>143</v>
      </c>
      <c r="B145" s="217"/>
      <c r="C145" s="217"/>
      <c r="D145" s="224"/>
      <c r="E145" s="220"/>
      <c r="F145" s="217"/>
      <c r="G145" s="217"/>
      <c r="H145" s="221"/>
      <c r="J145" s="222"/>
      <c r="K145" s="223"/>
      <c r="L145" s="224"/>
      <c r="M145" s="223"/>
      <c r="N145" s="223"/>
      <c r="P145" s="223"/>
      <c r="Q145" s="217"/>
    </row>
    <row r="146" spans="1:17" ht="16" x14ac:dyDescent="0.2">
      <c r="A146" s="219">
        <v>144</v>
      </c>
      <c r="B146" s="217"/>
      <c r="C146" s="217"/>
      <c r="D146" s="224"/>
      <c r="E146" s="220"/>
      <c r="F146" s="217"/>
      <c r="G146" s="217"/>
      <c r="H146" s="221"/>
      <c r="J146" s="222"/>
      <c r="K146" s="223"/>
      <c r="L146" s="224"/>
      <c r="M146" s="223"/>
      <c r="N146" s="223"/>
      <c r="P146" s="223"/>
      <c r="Q146" s="217"/>
    </row>
    <row r="147" spans="1:17" ht="16" x14ac:dyDescent="0.2">
      <c r="A147" s="219">
        <v>145</v>
      </c>
      <c r="B147" s="217"/>
      <c r="C147" s="217"/>
      <c r="D147" s="224"/>
      <c r="E147" s="220"/>
      <c r="F147" s="217"/>
      <c r="G147" s="217"/>
      <c r="H147" s="221"/>
      <c r="J147" s="222"/>
      <c r="K147" s="223"/>
      <c r="L147" s="224"/>
      <c r="M147" s="223"/>
      <c r="N147" s="223"/>
      <c r="P147" s="223"/>
      <c r="Q147" s="217"/>
    </row>
    <row r="148" spans="1:17" ht="16" x14ac:dyDescent="0.2">
      <c r="A148" s="219">
        <v>146</v>
      </c>
      <c r="B148" s="217"/>
      <c r="C148" s="217"/>
      <c r="D148" s="224"/>
      <c r="E148" s="220"/>
      <c r="F148" s="217"/>
      <c r="G148" s="217"/>
      <c r="H148" s="221"/>
      <c r="J148" s="222"/>
      <c r="K148" s="223"/>
      <c r="L148" s="224"/>
      <c r="M148" s="223"/>
      <c r="N148" s="223"/>
      <c r="P148" s="223"/>
      <c r="Q148" s="217"/>
    </row>
    <row r="149" spans="1:17" ht="16" x14ac:dyDescent="0.2">
      <c r="A149" s="219">
        <v>147</v>
      </c>
      <c r="B149" s="217"/>
      <c r="C149" s="217"/>
      <c r="D149" s="224"/>
      <c r="E149" s="220"/>
      <c r="F149" s="217"/>
      <c r="G149" s="217"/>
      <c r="H149" s="221"/>
      <c r="J149" s="222"/>
      <c r="K149" s="223"/>
      <c r="L149" s="224"/>
      <c r="M149" s="223"/>
      <c r="N149" s="223"/>
      <c r="P149" s="223"/>
      <c r="Q149" s="217"/>
    </row>
    <row r="150" spans="1:17" ht="16" x14ac:dyDescent="0.2">
      <c r="A150" s="219">
        <v>148</v>
      </c>
      <c r="B150" s="217"/>
      <c r="C150" s="217"/>
      <c r="D150" s="224"/>
      <c r="E150" s="220"/>
      <c r="F150" s="217"/>
      <c r="G150" s="217"/>
      <c r="H150" s="221"/>
      <c r="J150" s="222"/>
      <c r="K150" s="223"/>
      <c r="L150" s="224"/>
      <c r="M150" s="223"/>
      <c r="N150" s="223"/>
      <c r="P150" s="223"/>
      <c r="Q150" s="217"/>
    </row>
    <row r="151" spans="1:17" ht="16" x14ac:dyDescent="0.2">
      <c r="A151" s="219">
        <v>149</v>
      </c>
      <c r="B151" s="217"/>
      <c r="C151" s="217"/>
      <c r="D151" s="224"/>
      <c r="E151" s="220"/>
      <c r="F151" s="217"/>
      <c r="G151" s="217"/>
      <c r="H151" s="221"/>
      <c r="J151" s="222"/>
      <c r="K151" s="223"/>
      <c r="L151" s="217"/>
      <c r="M151" s="223"/>
      <c r="N151" s="223"/>
      <c r="P151" s="223"/>
      <c r="Q151" s="217"/>
    </row>
    <row r="152" spans="1:17" ht="16" x14ac:dyDescent="0.2">
      <c r="A152" s="219">
        <v>150</v>
      </c>
      <c r="B152" s="217"/>
      <c r="C152" s="217"/>
      <c r="D152" s="224"/>
      <c r="E152" s="220"/>
      <c r="F152" s="217"/>
      <c r="G152" s="217"/>
      <c r="H152" s="221"/>
      <c r="J152" s="222"/>
      <c r="K152" s="223"/>
      <c r="L152" s="224"/>
      <c r="M152" s="223"/>
      <c r="N152" s="223"/>
      <c r="P152" s="223"/>
      <c r="Q152" s="217"/>
    </row>
    <row r="153" spans="1:17" ht="16" x14ac:dyDescent="0.2">
      <c r="A153" s="219">
        <v>151</v>
      </c>
      <c r="B153" s="217"/>
      <c r="C153" s="217"/>
      <c r="D153" s="224"/>
      <c r="E153" s="220"/>
      <c r="F153" s="217"/>
      <c r="G153" s="217"/>
      <c r="H153" s="221"/>
      <c r="J153" s="222"/>
      <c r="K153" s="223"/>
      <c r="L153" s="224"/>
      <c r="M153" s="223"/>
      <c r="N153" s="223"/>
      <c r="P153" s="223"/>
      <c r="Q153" s="217"/>
    </row>
    <row r="154" spans="1:17" ht="16" x14ac:dyDescent="0.2">
      <c r="A154" s="219">
        <v>152</v>
      </c>
      <c r="B154" s="217"/>
      <c r="C154" s="217"/>
      <c r="D154" s="224"/>
      <c r="E154" s="220"/>
      <c r="F154" s="217"/>
      <c r="G154" s="217"/>
      <c r="H154" s="221"/>
      <c r="J154" s="222"/>
      <c r="K154" s="223"/>
      <c r="L154" s="224"/>
      <c r="M154" s="223"/>
      <c r="N154" s="223"/>
      <c r="P154" s="223"/>
      <c r="Q154" s="217"/>
    </row>
    <row r="155" spans="1:17" ht="16" x14ac:dyDescent="0.2">
      <c r="A155" s="219">
        <v>153</v>
      </c>
      <c r="B155" s="217"/>
      <c r="C155" s="217"/>
      <c r="D155" s="224"/>
      <c r="E155" s="220"/>
      <c r="F155" s="217"/>
      <c r="G155" s="217"/>
      <c r="H155" s="221"/>
      <c r="J155" s="222"/>
      <c r="K155" s="223"/>
      <c r="L155" s="224"/>
      <c r="M155" s="223"/>
      <c r="N155" s="223"/>
      <c r="P155" s="223"/>
      <c r="Q155" s="217"/>
    </row>
    <row r="156" spans="1:17" ht="16" x14ac:dyDescent="0.2">
      <c r="A156" s="219">
        <v>154</v>
      </c>
      <c r="B156" s="217"/>
      <c r="C156" s="217"/>
      <c r="D156" s="224"/>
      <c r="E156" s="220"/>
      <c r="F156" s="217"/>
      <c r="G156" s="217"/>
      <c r="H156" s="221"/>
      <c r="J156" s="222"/>
      <c r="K156" s="223"/>
      <c r="L156" s="224"/>
      <c r="M156" s="223"/>
      <c r="N156" s="223"/>
      <c r="P156" s="223"/>
      <c r="Q156" s="217"/>
    </row>
    <row r="157" spans="1:17" ht="16" x14ac:dyDescent="0.2">
      <c r="A157" s="219">
        <v>155</v>
      </c>
      <c r="B157" s="217"/>
      <c r="C157" s="217"/>
      <c r="D157" s="224"/>
      <c r="E157" s="220"/>
      <c r="F157" s="217"/>
      <c r="G157" s="217"/>
      <c r="H157" s="221"/>
      <c r="J157" s="222"/>
      <c r="K157" s="223"/>
      <c r="L157" s="224"/>
      <c r="M157" s="223"/>
      <c r="N157" s="223"/>
      <c r="P157" s="223"/>
      <c r="Q157" s="217"/>
    </row>
    <row r="158" spans="1:17" ht="16" x14ac:dyDescent="0.2">
      <c r="A158" s="219">
        <v>156</v>
      </c>
      <c r="B158" s="217"/>
      <c r="C158" s="217"/>
      <c r="D158" s="217"/>
      <c r="E158" s="220"/>
      <c r="F158" s="217"/>
      <c r="G158" s="217"/>
      <c r="H158" s="221"/>
      <c r="J158" s="222"/>
      <c r="K158" s="223"/>
      <c r="L158" s="224"/>
      <c r="M158" s="223"/>
      <c r="N158" s="223"/>
      <c r="P158" s="223"/>
      <c r="Q158" s="217"/>
    </row>
    <row r="159" spans="1:17" ht="16" x14ac:dyDescent="0.2">
      <c r="A159" s="219">
        <v>157</v>
      </c>
      <c r="B159" s="217"/>
      <c r="C159" s="217"/>
      <c r="D159" s="217"/>
      <c r="E159" s="220"/>
      <c r="F159" s="217"/>
      <c r="G159" s="217"/>
      <c r="H159" s="221"/>
      <c r="J159" s="222"/>
      <c r="K159" s="223"/>
      <c r="L159" s="224"/>
      <c r="M159" s="223"/>
      <c r="N159" s="223"/>
      <c r="P159" s="223"/>
      <c r="Q159" s="217"/>
    </row>
    <row r="160" spans="1:17" ht="16" x14ac:dyDescent="0.2">
      <c r="A160" s="219">
        <v>158</v>
      </c>
      <c r="B160" s="217"/>
      <c r="C160" s="217"/>
      <c r="D160" s="224"/>
      <c r="E160" s="220"/>
      <c r="F160" s="217"/>
      <c r="G160" s="217"/>
      <c r="H160" s="221"/>
      <c r="J160" s="222"/>
      <c r="K160" s="223"/>
      <c r="L160" s="224"/>
      <c r="M160" s="223"/>
      <c r="N160" s="223"/>
      <c r="P160" s="223"/>
      <c r="Q160" s="217"/>
    </row>
    <row r="161" spans="1:17" ht="16" x14ac:dyDescent="0.2">
      <c r="A161" s="219">
        <v>159</v>
      </c>
      <c r="B161" s="217"/>
      <c r="C161" s="217"/>
      <c r="D161" s="224"/>
      <c r="E161" s="220"/>
      <c r="F161" s="217"/>
      <c r="G161" s="217"/>
      <c r="H161" s="221"/>
      <c r="J161" s="222"/>
      <c r="K161" s="223"/>
      <c r="L161" s="224"/>
      <c r="M161" s="223"/>
      <c r="N161" s="223"/>
      <c r="P161" s="223"/>
      <c r="Q161" s="217"/>
    </row>
    <row r="162" spans="1:17" ht="16" x14ac:dyDescent="0.2">
      <c r="A162" s="219">
        <v>160</v>
      </c>
      <c r="B162" s="217"/>
      <c r="C162" s="217"/>
      <c r="D162" s="224"/>
      <c r="E162" s="220"/>
      <c r="F162" s="217"/>
      <c r="G162" s="217"/>
      <c r="H162" s="221"/>
      <c r="J162" s="222"/>
      <c r="K162" s="223"/>
      <c r="L162" s="224"/>
      <c r="M162" s="223"/>
      <c r="N162" s="223"/>
      <c r="P162" s="223"/>
      <c r="Q162" s="217"/>
    </row>
    <row r="163" spans="1:17" ht="16" x14ac:dyDescent="0.2">
      <c r="A163" s="219">
        <v>161</v>
      </c>
      <c r="B163" s="217"/>
      <c r="C163" s="217"/>
      <c r="D163" s="224"/>
      <c r="E163" s="220"/>
      <c r="F163" s="217"/>
      <c r="G163" s="217"/>
      <c r="H163" s="221"/>
      <c r="J163" s="222"/>
      <c r="K163" s="223"/>
      <c r="L163" s="224"/>
      <c r="M163" s="223"/>
      <c r="N163" s="223"/>
      <c r="P163" s="223"/>
      <c r="Q163" s="217"/>
    </row>
    <row r="164" spans="1:17" ht="16" x14ac:dyDescent="0.2">
      <c r="A164" s="219">
        <v>162</v>
      </c>
      <c r="B164" s="217"/>
      <c r="C164" s="217"/>
      <c r="D164" s="224"/>
      <c r="E164" s="220"/>
      <c r="F164" s="217"/>
      <c r="G164" s="217"/>
      <c r="H164" s="221"/>
      <c r="J164" s="222"/>
      <c r="K164" s="223"/>
      <c r="L164" s="217"/>
      <c r="M164" s="223"/>
      <c r="N164" s="223"/>
      <c r="P164" s="223"/>
      <c r="Q164" s="217"/>
    </row>
    <row r="165" spans="1:17" ht="16" x14ac:dyDescent="0.2">
      <c r="A165" s="219">
        <v>163</v>
      </c>
      <c r="B165" s="217"/>
      <c r="C165" s="217"/>
      <c r="D165" s="224"/>
      <c r="E165" s="220"/>
      <c r="F165" s="217"/>
      <c r="G165" s="217"/>
      <c r="H165" s="221"/>
      <c r="J165" s="222"/>
      <c r="K165" s="223"/>
      <c r="L165" s="224"/>
      <c r="M165" s="223"/>
      <c r="N165" s="223"/>
      <c r="P165" s="223"/>
      <c r="Q165" s="217"/>
    </row>
    <row r="166" spans="1:17" ht="16" x14ac:dyDescent="0.2">
      <c r="A166" s="219">
        <v>164</v>
      </c>
      <c r="B166" s="217"/>
      <c r="C166" s="217"/>
      <c r="D166" s="224"/>
      <c r="E166" s="220"/>
      <c r="F166" s="217"/>
      <c r="G166" s="217"/>
      <c r="H166" s="221"/>
      <c r="J166" s="222"/>
      <c r="K166" s="223"/>
      <c r="L166" s="224"/>
      <c r="M166" s="223"/>
      <c r="N166" s="223"/>
      <c r="P166" s="223"/>
      <c r="Q166" s="217"/>
    </row>
    <row r="167" spans="1:17" ht="16" x14ac:dyDescent="0.2">
      <c r="A167" s="219">
        <v>165</v>
      </c>
      <c r="B167" s="217"/>
      <c r="C167" s="217"/>
      <c r="D167" s="224"/>
      <c r="E167" s="220"/>
      <c r="F167" s="217"/>
      <c r="G167" s="217"/>
      <c r="H167" s="221"/>
      <c r="J167" s="222"/>
      <c r="K167" s="223"/>
      <c r="L167" s="217"/>
      <c r="M167" s="223"/>
      <c r="N167" s="223"/>
      <c r="P167" s="223"/>
      <c r="Q167" s="217"/>
    </row>
    <row r="168" spans="1:17" ht="16" x14ac:dyDescent="0.2">
      <c r="A168" s="219">
        <v>166</v>
      </c>
      <c r="B168" s="217"/>
      <c r="C168" s="217"/>
      <c r="D168" s="224"/>
      <c r="E168" s="220"/>
      <c r="F168" s="217"/>
      <c r="G168" s="217"/>
      <c r="H168" s="221"/>
      <c r="J168" s="222"/>
      <c r="K168" s="223"/>
      <c r="L168" s="217"/>
      <c r="M168" s="223"/>
      <c r="N168" s="223"/>
      <c r="P168" s="223"/>
      <c r="Q168" s="217"/>
    </row>
    <row r="169" spans="1:17" ht="16" x14ac:dyDescent="0.2">
      <c r="A169" s="219">
        <v>167</v>
      </c>
      <c r="B169" s="217"/>
      <c r="C169" s="217"/>
      <c r="D169" s="224"/>
      <c r="E169" s="220"/>
      <c r="F169" s="217"/>
      <c r="G169" s="217"/>
      <c r="H169" s="221"/>
      <c r="J169" s="222"/>
      <c r="K169" s="223"/>
      <c r="L169" s="224"/>
      <c r="M169" s="223"/>
      <c r="N169" s="223"/>
      <c r="P169" s="223"/>
      <c r="Q169" s="217"/>
    </row>
    <row r="170" spans="1:17" ht="16" x14ac:dyDescent="0.2">
      <c r="A170" s="219">
        <v>168</v>
      </c>
      <c r="B170" s="217"/>
      <c r="C170" s="217"/>
      <c r="D170" s="224"/>
      <c r="E170" s="220"/>
      <c r="F170" s="217"/>
      <c r="G170" s="217"/>
      <c r="H170" s="221"/>
      <c r="J170" s="222"/>
      <c r="K170" s="223"/>
      <c r="L170" s="224"/>
      <c r="M170" s="223"/>
      <c r="N170" s="223"/>
      <c r="P170" s="223"/>
      <c r="Q170" s="217"/>
    </row>
    <row r="171" spans="1:17" ht="16" x14ac:dyDescent="0.2">
      <c r="A171" s="219">
        <v>169</v>
      </c>
      <c r="B171" s="217"/>
      <c r="C171" s="217"/>
      <c r="D171" s="224"/>
      <c r="E171" s="220"/>
      <c r="F171" s="217"/>
      <c r="G171" s="217"/>
      <c r="H171" s="221"/>
      <c r="J171" s="222"/>
      <c r="K171" s="223"/>
      <c r="L171" s="224"/>
      <c r="M171" s="223"/>
      <c r="N171" s="223"/>
      <c r="P171" s="223"/>
      <c r="Q171" s="217"/>
    </row>
    <row r="172" spans="1:17" ht="16" x14ac:dyDescent="0.2">
      <c r="A172" s="219">
        <v>170</v>
      </c>
      <c r="B172" s="217"/>
      <c r="C172" s="217"/>
      <c r="D172" s="224"/>
      <c r="E172" s="220"/>
      <c r="F172" s="217"/>
      <c r="G172" s="217"/>
      <c r="H172" s="221"/>
      <c r="J172" s="222"/>
      <c r="K172" s="223"/>
      <c r="L172" s="217"/>
      <c r="M172" s="223"/>
      <c r="N172" s="223"/>
      <c r="P172" s="223"/>
      <c r="Q172" s="217"/>
    </row>
    <row r="173" spans="1:17" ht="16" x14ac:dyDescent="0.2">
      <c r="A173" s="219">
        <v>171</v>
      </c>
      <c r="B173" s="217"/>
      <c r="C173" s="217"/>
      <c r="D173" s="224"/>
      <c r="E173" s="220"/>
      <c r="F173" s="217"/>
      <c r="G173" s="217"/>
      <c r="H173" s="221"/>
      <c r="J173" s="222"/>
      <c r="K173" s="223"/>
      <c r="L173" s="224"/>
      <c r="M173" s="223"/>
      <c r="N173" s="223"/>
      <c r="P173" s="223"/>
      <c r="Q173" s="217"/>
    </row>
    <row r="174" spans="1:17" ht="16" x14ac:dyDescent="0.2">
      <c r="A174" s="219">
        <v>172</v>
      </c>
      <c r="B174" s="217"/>
      <c r="C174" s="217"/>
      <c r="D174" s="217"/>
      <c r="E174" s="220"/>
      <c r="F174" s="217"/>
      <c r="G174" s="217"/>
      <c r="H174" s="221"/>
      <c r="J174" s="222"/>
      <c r="K174" s="223"/>
      <c r="L174" s="224"/>
      <c r="M174" s="223"/>
      <c r="N174" s="223"/>
      <c r="P174" s="223"/>
      <c r="Q174" s="217"/>
    </row>
    <row r="175" spans="1:17" ht="16" x14ac:dyDescent="0.2">
      <c r="A175" s="219">
        <v>173</v>
      </c>
      <c r="B175" s="217"/>
      <c r="C175" s="217"/>
      <c r="D175" s="217"/>
      <c r="E175" s="220"/>
      <c r="F175" s="217"/>
      <c r="G175" s="217"/>
      <c r="H175" s="221"/>
      <c r="J175" s="222"/>
      <c r="K175" s="223"/>
      <c r="L175" s="224"/>
      <c r="M175" s="223"/>
      <c r="N175" s="223"/>
      <c r="P175" s="223"/>
      <c r="Q175" s="217"/>
    </row>
    <row r="176" spans="1:17" ht="16" x14ac:dyDescent="0.2">
      <c r="A176" s="219">
        <v>174</v>
      </c>
      <c r="B176" s="217"/>
      <c r="C176" s="217"/>
      <c r="D176" s="217"/>
      <c r="E176" s="220"/>
      <c r="F176" s="217"/>
      <c r="G176" s="217"/>
      <c r="H176" s="221"/>
      <c r="J176" s="222"/>
      <c r="K176" s="223"/>
      <c r="L176" s="224"/>
      <c r="M176" s="223"/>
      <c r="N176" s="223"/>
      <c r="P176" s="223"/>
      <c r="Q176" s="217"/>
    </row>
    <row r="177" spans="1:17" ht="16" x14ac:dyDescent="0.2">
      <c r="A177" s="219">
        <v>175</v>
      </c>
      <c r="B177" s="217"/>
      <c r="C177" s="217"/>
      <c r="D177" s="217"/>
      <c r="E177" s="220"/>
      <c r="F177" s="217"/>
      <c r="G177" s="217"/>
      <c r="H177" s="221"/>
      <c r="J177" s="222"/>
      <c r="K177" s="223"/>
      <c r="L177" s="224"/>
      <c r="M177" s="223"/>
      <c r="N177" s="223"/>
      <c r="P177" s="223"/>
      <c r="Q177" s="217"/>
    </row>
    <row r="178" spans="1:17" ht="16" x14ac:dyDescent="0.2">
      <c r="A178" s="219">
        <v>176</v>
      </c>
      <c r="B178" s="217"/>
      <c r="C178" s="217"/>
      <c r="D178" s="217"/>
      <c r="E178" s="220"/>
      <c r="F178" s="217"/>
      <c r="G178" s="217"/>
      <c r="H178" s="221"/>
      <c r="J178" s="222"/>
      <c r="K178" s="223"/>
      <c r="L178" s="224"/>
      <c r="M178" s="223"/>
      <c r="N178" s="223"/>
      <c r="P178" s="223"/>
      <c r="Q178" s="217"/>
    </row>
    <row r="179" spans="1:17" ht="16" x14ac:dyDescent="0.2">
      <c r="A179" s="219">
        <v>177</v>
      </c>
      <c r="B179" s="217"/>
      <c r="C179" s="217"/>
      <c r="D179" s="224"/>
      <c r="E179" s="220"/>
      <c r="F179" s="217"/>
      <c r="G179" s="217"/>
      <c r="H179" s="221"/>
      <c r="J179" s="222"/>
      <c r="K179" s="223"/>
      <c r="L179" s="217"/>
      <c r="M179" s="223"/>
      <c r="N179" s="223"/>
      <c r="P179" s="223"/>
      <c r="Q179" s="217"/>
    </row>
    <row r="180" spans="1:17" ht="16" x14ac:dyDescent="0.2">
      <c r="A180" s="219">
        <v>178</v>
      </c>
      <c r="B180" s="217"/>
      <c r="C180" s="217"/>
      <c r="D180" s="224"/>
      <c r="E180" s="220"/>
      <c r="F180" s="217"/>
      <c r="G180" s="217"/>
      <c r="H180" s="221"/>
      <c r="J180" s="222"/>
      <c r="K180" s="223"/>
      <c r="L180" s="217"/>
      <c r="M180" s="223"/>
      <c r="N180" s="223"/>
      <c r="P180" s="223"/>
      <c r="Q180" s="217"/>
    </row>
    <row r="181" spans="1:17" ht="16" x14ac:dyDescent="0.2">
      <c r="A181" s="219">
        <v>179</v>
      </c>
      <c r="B181" s="217"/>
      <c r="C181" s="217"/>
      <c r="D181" s="224"/>
      <c r="E181" s="220"/>
      <c r="F181" s="217"/>
      <c r="G181" s="217"/>
      <c r="H181" s="221"/>
      <c r="J181" s="222"/>
      <c r="K181" s="223"/>
      <c r="L181" s="217"/>
      <c r="M181" s="223"/>
      <c r="N181" s="223"/>
      <c r="P181" s="223"/>
      <c r="Q181" s="217"/>
    </row>
    <row r="182" spans="1:17" ht="16" x14ac:dyDescent="0.2">
      <c r="A182" s="219">
        <v>180</v>
      </c>
      <c r="B182" s="217"/>
      <c r="C182" s="217"/>
      <c r="D182" s="224"/>
      <c r="E182" s="220"/>
      <c r="F182" s="217"/>
      <c r="G182" s="217"/>
      <c r="H182" s="221"/>
      <c r="J182" s="222"/>
      <c r="K182" s="223"/>
      <c r="L182" s="217"/>
      <c r="M182" s="223"/>
      <c r="N182" s="223"/>
      <c r="P182" s="223"/>
      <c r="Q182" s="217"/>
    </row>
    <row r="183" spans="1:17" ht="16" x14ac:dyDescent="0.2">
      <c r="A183" s="219">
        <v>181</v>
      </c>
      <c r="B183" s="217"/>
      <c r="C183" s="217"/>
      <c r="D183" s="224"/>
      <c r="E183" s="220"/>
      <c r="F183" s="217"/>
      <c r="G183" s="217"/>
      <c r="H183" s="221"/>
      <c r="J183" s="222"/>
      <c r="K183" s="223"/>
      <c r="L183" s="217"/>
      <c r="M183" s="223"/>
      <c r="N183" s="223"/>
      <c r="P183" s="223"/>
      <c r="Q183" s="217"/>
    </row>
    <row r="184" spans="1:17" ht="16" x14ac:dyDescent="0.2">
      <c r="A184" s="219">
        <v>182</v>
      </c>
      <c r="B184" s="217"/>
      <c r="C184" s="217"/>
      <c r="D184" s="224"/>
      <c r="E184" s="220"/>
      <c r="F184" s="217"/>
      <c r="G184" s="217"/>
      <c r="H184" s="221"/>
      <c r="J184" s="222"/>
      <c r="K184" s="223"/>
      <c r="L184" s="217"/>
      <c r="M184" s="223"/>
      <c r="N184" s="223"/>
      <c r="P184" s="223"/>
      <c r="Q184" s="217"/>
    </row>
    <row r="185" spans="1:17" ht="16" x14ac:dyDescent="0.2">
      <c r="A185" s="219">
        <v>183</v>
      </c>
      <c r="B185" s="217"/>
      <c r="C185" s="217"/>
      <c r="D185" s="224"/>
      <c r="E185" s="220"/>
      <c r="F185" s="217"/>
      <c r="G185" s="217"/>
      <c r="H185" s="221"/>
      <c r="J185" s="222"/>
      <c r="K185" s="223"/>
      <c r="L185" s="217"/>
      <c r="M185" s="223"/>
      <c r="N185" s="223"/>
      <c r="P185" s="223"/>
      <c r="Q185" s="217"/>
    </row>
    <row r="186" spans="1:17" ht="16" x14ac:dyDescent="0.2">
      <c r="A186" s="219">
        <v>184</v>
      </c>
      <c r="B186" s="217"/>
      <c r="C186" s="217"/>
      <c r="D186" s="224"/>
      <c r="E186" s="220"/>
      <c r="F186" s="217"/>
      <c r="G186" s="217"/>
      <c r="H186" s="221"/>
      <c r="J186" s="222"/>
      <c r="K186" s="223"/>
      <c r="L186" s="217"/>
      <c r="M186" s="223"/>
      <c r="N186" s="223"/>
      <c r="P186" s="223"/>
      <c r="Q186" s="217"/>
    </row>
    <row r="187" spans="1:17" ht="16" x14ac:dyDescent="0.2">
      <c r="A187" s="219">
        <v>185</v>
      </c>
      <c r="B187" s="217"/>
      <c r="C187" s="217"/>
      <c r="D187" s="224"/>
      <c r="E187" s="220"/>
      <c r="F187" s="217"/>
      <c r="G187" s="217"/>
      <c r="H187" s="221"/>
      <c r="J187" s="222"/>
      <c r="K187" s="223"/>
      <c r="L187" s="224"/>
      <c r="M187" s="223"/>
      <c r="N187" s="223"/>
      <c r="P187" s="223"/>
      <c r="Q187" s="217"/>
    </row>
    <row r="188" spans="1:17" ht="16" x14ac:dyDescent="0.2">
      <c r="A188" s="219">
        <v>186</v>
      </c>
      <c r="B188" s="217"/>
      <c r="C188" s="217"/>
      <c r="D188" s="224"/>
      <c r="E188" s="220"/>
      <c r="F188" s="217"/>
      <c r="G188" s="217"/>
      <c r="H188" s="221"/>
      <c r="J188" s="222"/>
      <c r="K188" s="223"/>
      <c r="L188" s="224"/>
      <c r="M188" s="223"/>
      <c r="N188" s="223"/>
      <c r="P188" s="223"/>
      <c r="Q188" s="217"/>
    </row>
    <row r="189" spans="1:17" ht="16" x14ac:dyDescent="0.2">
      <c r="A189" s="219">
        <v>187</v>
      </c>
      <c r="B189" s="217"/>
      <c r="C189" s="217"/>
      <c r="D189" s="224"/>
      <c r="E189" s="220"/>
      <c r="F189" s="217"/>
      <c r="G189" s="217"/>
      <c r="H189" s="221"/>
      <c r="J189" s="222"/>
      <c r="K189" s="223"/>
      <c r="L189" s="224"/>
      <c r="M189" s="223"/>
      <c r="N189" s="223"/>
      <c r="P189" s="223"/>
      <c r="Q189" s="217"/>
    </row>
    <row r="190" spans="1:17" ht="16" x14ac:dyDescent="0.2">
      <c r="A190" s="219">
        <v>188</v>
      </c>
      <c r="B190" s="217"/>
      <c r="C190" s="217"/>
      <c r="D190" s="224"/>
      <c r="E190" s="220"/>
      <c r="F190" s="217"/>
      <c r="G190" s="217"/>
      <c r="H190" s="221"/>
      <c r="J190" s="222"/>
      <c r="K190" s="223"/>
      <c r="L190" s="224"/>
      <c r="M190" s="223"/>
      <c r="N190" s="223"/>
      <c r="P190" s="223"/>
      <c r="Q190" s="217"/>
    </row>
    <row r="191" spans="1:17" ht="16" x14ac:dyDescent="0.2">
      <c r="A191" s="219">
        <v>189</v>
      </c>
      <c r="B191" s="217"/>
      <c r="C191" s="217"/>
      <c r="D191" s="217"/>
      <c r="E191" s="220"/>
      <c r="F191" s="217"/>
      <c r="G191" s="217"/>
      <c r="H191" s="221"/>
      <c r="J191" s="222"/>
      <c r="K191" s="223"/>
      <c r="L191" s="217"/>
      <c r="M191" s="223"/>
      <c r="N191" s="223"/>
      <c r="P191" s="223"/>
      <c r="Q191" s="217"/>
    </row>
    <row r="192" spans="1:17" ht="16" x14ac:dyDescent="0.2">
      <c r="A192" s="219">
        <v>190</v>
      </c>
      <c r="B192" s="217"/>
      <c r="C192" s="217"/>
      <c r="D192" s="217"/>
      <c r="E192" s="220"/>
      <c r="F192" s="217"/>
      <c r="G192" s="217"/>
      <c r="H192" s="221"/>
      <c r="J192" s="222"/>
      <c r="K192" s="223"/>
      <c r="L192" s="217"/>
      <c r="M192" s="223"/>
      <c r="N192" s="223"/>
      <c r="P192" s="223"/>
      <c r="Q192" s="217"/>
    </row>
    <row r="193" spans="1:17" ht="16" x14ac:dyDescent="0.2">
      <c r="A193" s="219">
        <v>190</v>
      </c>
      <c r="B193" s="217"/>
      <c r="C193" s="217"/>
      <c r="D193" s="217"/>
      <c r="E193" s="220"/>
      <c r="F193" s="217"/>
      <c r="G193" s="217"/>
      <c r="H193" s="221"/>
      <c r="J193" s="222"/>
      <c r="K193" s="223"/>
      <c r="L193" s="217"/>
      <c r="M193" s="223"/>
      <c r="N193" s="223"/>
      <c r="P193" s="223"/>
      <c r="Q193" s="2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A4" sqref="A4"/>
    </sheetView>
  </sheetViews>
  <sheetFormatPr baseColWidth="10" defaultColWidth="8.83203125" defaultRowHeight="13" x14ac:dyDescent="0.15"/>
  <cols>
    <col min="1" max="1" width="13.6640625" style="170" bestFit="1" customWidth="1"/>
    <col min="2" max="2" width="10" style="170" bestFit="1" customWidth="1"/>
    <col min="3" max="3" width="71.1640625" style="169" bestFit="1" customWidth="1"/>
  </cols>
  <sheetData>
    <row r="1" spans="1:3" ht="14" x14ac:dyDescent="0.15">
      <c r="A1" s="171" t="s">
        <v>139</v>
      </c>
      <c r="B1" s="171" t="s">
        <v>140</v>
      </c>
      <c r="C1" s="172" t="s">
        <v>141</v>
      </c>
    </row>
    <row r="2" spans="1:3" ht="28" x14ac:dyDescent="0.15">
      <c r="A2" s="171">
        <v>0.1</v>
      </c>
      <c r="B2" s="173">
        <v>43663</v>
      </c>
      <c r="C2" s="174" t="s">
        <v>301</v>
      </c>
    </row>
    <row r="3" spans="1:3" ht="14" x14ac:dyDescent="0.15">
      <c r="A3" s="171">
        <v>0.2</v>
      </c>
      <c r="B3" s="173">
        <v>43668</v>
      </c>
      <c r="C3" s="174" t="s">
        <v>349</v>
      </c>
    </row>
    <row r="4" spans="1:3" x14ac:dyDescent="0.15">
      <c r="A4" s="171"/>
      <c r="B4" s="173"/>
      <c r="C4" s="174"/>
    </row>
    <row r="5" spans="1:3" x14ac:dyDescent="0.15">
      <c r="A5" s="171"/>
      <c r="B5" s="173"/>
      <c r="C5" s="174"/>
    </row>
    <row r="6" spans="1:3" x14ac:dyDescent="0.15">
      <c r="A6" s="171"/>
      <c r="B6" s="173"/>
      <c r="C6" s="174"/>
    </row>
    <row r="7" spans="1:3" x14ac:dyDescent="0.15">
      <c r="A7" s="171"/>
      <c r="B7" s="173"/>
      <c r="C7" s="174"/>
    </row>
    <row r="8" spans="1:3" x14ac:dyDescent="0.15">
      <c r="A8" s="171"/>
      <c r="B8" s="173"/>
      <c r="C8" s="174"/>
    </row>
    <row r="9" spans="1:3" x14ac:dyDescent="0.15">
      <c r="A9" s="191"/>
      <c r="B9" s="173"/>
      <c r="C9" s="172"/>
    </row>
    <row r="10" spans="1:3" x14ac:dyDescent="0.15">
      <c r="A10" s="171"/>
      <c r="B10" s="173"/>
      <c r="C10" s="17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8"/>
  <sheetViews>
    <sheetView topLeftCell="A17" workbookViewId="0"/>
  </sheetViews>
  <sheetFormatPr baseColWidth="10" defaultColWidth="8.83203125" defaultRowHeight="13" x14ac:dyDescent="0.15"/>
  <cols>
    <col min="1" max="2" width="8.33203125" style="2" bestFit="1" customWidth="1"/>
    <col min="3" max="4" width="8.33203125" style="159" bestFit="1" customWidth="1"/>
    <col min="5" max="5" width="28.5" style="1" bestFit="1" customWidth="1"/>
  </cols>
  <sheetData>
    <row r="1" spans="1:8" x14ac:dyDescent="0.15">
      <c r="A1"/>
      <c r="B1"/>
      <c r="C1" s="163"/>
      <c r="D1" s="163"/>
      <c r="E1"/>
    </row>
    <row r="2" spans="1:8" x14ac:dyDescent="0.15">
      <c r="A2"/>
      <c r="B2"/>
      <c r="C2" s="163"/>
      <c r="D2" s="163"/>
      <c r="E2"/>
    </row>
    <row r="3" spans="1:8" ht="14" thickBot="1" x14ac:dyDescent="0.2"/>
    <row r="4" spans="1:8" ht="14" thickBot="1" x14ac:dyDescent="0.2">
      <c r="A4" s="254" t="s">
        <v>144</v>
      </c>
      <c r="B4" s="255"/>
      <c r="C4" s="254" t="s">
        <v>145</v>
      </c>
      <c r="D4" s="256"/>
      <c r="E4" s="8"/>
    </row>
    <row r="5" spans="1:8" x14ac:dyDescent="0.15">
      <c r="A5" s="252" t="s">
        <v>2</v>
      </c>
      <c r="B5" s="253"/>
      <c r="C5" s="252" t="s">
        <v>2</v>
      </c>
      <c r="D5" s="253"/>
      <c r="E5" s="3"/>
    </row>
    <row r="6" spans="1:8" x14ac:dyDescent="0.15">
      <c r="A6" s="16" t="s">
        <v>4</v>
      </c>
      <c r="B6" s="17" t="s">
        <v>5</v>
      </c>
      <c r="C6" s="16" t="s">
        <v>4</v>
      </c>
      <c r="D6" s="17" t="s">
        <v>5</v>
      </c>
      <c r="E6" s="18" t="s">
        <v>6</v>
      </c>
      <c r="G6" s="158" t="s">
        <v>146</v>
      </c>
    </row>
    <row r="7" spans="1:8" x14ac:dyDescent="0.15">
      <c r="A7" s="25"/>
      <c r="B7" s="26"/>
      <c r="C7" s="167" t="s">
        <v>147</v>
      </c>
      <c r="D7" s="168" t="s">
        <v>17</v>
      </c>
      <c r="E7" s="27" t="s">
        <v>9</v>
      </c>
      <c r="H7" t="s">
        <v>150</v>
      </c>
    </row>
    <row r="8" spans="1:8" x14ac:dyDescent="0.15">
      <c r="A8" s="35" t="s">
        <v>10</v>
      </c>
      <c r="B8" s="36" t="s">
        <v>11</v>
      </c>
      <c r="C8" s="35" t="s">
        <v>160</v>
      </c>
      <c r="D8" s="36" t="s">
        <v>162</v>
      </c>
      <c r="E8" s="37" t="s">
        <v>12</v>
      </c>
      <c r="H8" t="s">
        <v>151</v>
      </c>
    </row>
    <row r="9" spans="1:8" x14ac:dyDescent="0.15">
      <c r="A9" s="42" t="s">
        <v>13</v>
      </c>
      <c r="B9" s="43" t="s">
        <v>14</v>
      </c>
      <c r="C9" s="35" t="s">
        <v>161</v>
      </c>
      <c r="D9" s="36" t="s">
        <v>163</v>
      </c>
      <c r="E9" s="37" t="s">
        <v>15</v>
      </c>
      <c r="H9" t="s">
        <v>152</v>
      </c>
    </row>
    <row r="10" spans="1:8" x14ac:dyDescent="0.15">
      <c r="A10" s="44">
        <v>410107</v>
      </c>
      <c r="B10" s="45">
        <v>510106</v>
      </c>
      <c r="C10" s="35">
        <v>410300</v>
      </c>
      <c r="D10" s="36" t="s">
        <v>164</v>
      </c>
      <c r="E10" s="37" t="s">
        <v>16</v>
      </c>
      <c r="H10" t="s">
        <v>153</v>
      </c>
    </row>
    <row r="11" spans="1:8" x14ac:dyDescent="0.15">
      <c r="A11" s="16"/>
      <c r="B11" s="17" t="s">
        <v>17</v>
      </c>
      <c r="C11" s="16"/>
      <c r="D11" s="17"/>
      <c r="E11" s="46" t="s">
        <v>18</v>
      </c>
      <c r="H11" t="s">
        <v>154</v>
      </c>
    </row>
    <row r="12" spans="1:8" x14ac:dyDescent="0.15">
      <c r="A12" s="56"/>
      <c r="B12" s="57"/>
      <c r="C12" s="108"/>
      <c r="D12" s="89"/>
      <c r="E12" s="3"/>
      <c r="H12" t="s">
        <v>155</v>
      </c>
    </row>
    <row r="13" spans="1:8" x14ac:dyDescent="0.15">
      <c r="A13" s="25"/>
      <c r="B13" s="26"/>
      <c r="C13" s="167" t="s">
        <v>31</v>
      </c>
      <c r="D13" s="168" t="s">
        <v>32</v>
      </c>
      <c r="E13" s="27" t="s">
        <v>19</v>
      </c>
      <c r="H13" t="s">
        <v>156</v>
      </c>
    </row>
    <row r="14" spans="1:8" x14ac:dyDescent="0.15">
      <c r="A14" s="35" t="s">
        <v>20</v>
      </c>
      <c r="B14" s="36" t="s">
        <v>21</v>
      </c>
      <c r="C14" s="35" t="s">
        <v>165</v>
      </c>
      <c r="D14" s="36" t="s">
        <v>170</v>
      </c>
      <c r="E14" s="37" t="s">
        <v>22</v>
      </c>
      <c r="H14" t="s">
        <v>157</v>
      </c>
    </row>
    <row r="15" spans="1:8" x14ac:dyDescent="0.15">
      <c r="A15" s="42" t="s">
        <v>23</v>
      </c>
      <c r="B15" s="43" t="s">
        <v>24</v>
      </c>
      <c r="C15" s="35" t="s">
        <v>166</v>
      </c>
      <c r="D15" s="36" t="s">
        <v>171</v>
      </c>
      <c r="E15" s="37" t="s">
        <v>25</v>
      </c>
      <c r="H15" t="s">
        <v>158</v>
      </c>
    </row>
    <row r="16" spans="1:8" x14ac:dyDescent="0.15">
      <c r="A16" s="35" t="s">
        <v>26</v>
      </c>
      <c r="B16" s="36" t="s">
        <v>27</v>
      </c>
      <c r="C16" s="35" t="s">
        <v>167</v>
      </c>
      <c r="D16" s="36" t="s">
        <v>172</v>
      </c>
      <c r="E16" s="37" t="s">
        <v>28</v>
      </c>
      <c r="H16" t="s">
        <v>148</v>
      </c>
    </row>
    <row r="17" spans="1:8" x14ac:dyDescent="0.15">
      <c r="A17" s="42" t="s">
        <v>29</v>
      </c>
      <c r="B17" s="36" t="s">
        <v>30</v>
      </c>
      <c r="C17" s="35" t="s">
        <v>168</v>
      </c>
      <c r="D17" s="36" t="s">
        <v>173</v>
      </c>
      <c r="E17" s="37" t="s">
        <v>142</v>
      </c>
      <c r="H17" t="s">
        <v>149</v>
      </c>
    </row>
    <row r="18" spans="1:8" x14ac:dyDescent="0.15">
      <c r="A18" s="35" t="s">
        <v>126</v>
      </c>
      <c r="B18" s="36" t="s">
        <v>127</v>
      </c>
      <c r="C18" s="35" t="s">
        <v>169</v>
      </c>
      <c r="D18" s="36" t="s">
        <v>174</v>
      </c>
      <c r="E18" s="37" t="s">
        <v>128</v>
      </c>
      <c r="H18" t="s">
        <v>159</v>
      </c>
    </row>
    <row r="19" spans="1:8" x14ac:dyDescent="0.15">
      <c r="A19" s="16" t="s">
        <v>31</v>
      </c>
      <c r="B19" s="17" t="s">
        <v>32</v>
      </c>
      <c r="C19" s="16"/>
      <c r="D19" s="17"/>
      <c r="E19" s="46" t="s">
        <v>33</v>
      </c>
    </row>
    <row r="20" spans="1:8" x14ac:dyDescent="0.15">
      <c r="A20" s="56"/>
      <c r="B20" s="57"/>
      <c r="C20" s="108"/>
      <c r="D20" s="89"/>
      <c r="E20" s="3"/>
    </row>
    <row r="21" spans="1:8" x14ac:dyDescent="0.15">
      <c r="A21" s="61"/>
      <c r="B21" s="62" t="s">
        <v>34</v>
      </c>
      <c r="C21" s="167" t="s">
        <v>251</v>
      </c>
      <c r="D21" s="168" t="s">
        <v>34</v>
      </c>
      <c r="E21" s="27" t="s">
        <v>35</v>
      </c>
    </row>
    <row r="22" spans="1:8" x14ac:dyDescent="0.15">
      <c r="A22" s="63"/>
      <c r="B22" s="36" t="s">
        <v>36</v>
      </c>
      <c r="C22" s="35" t="s">
        <v>175</v>
      </c>
      <c r="D22" s="36" t="s">
        <v>182</v>
      </c>
      <c r="E22" s="37" t="s">
        <v>37</v>
      </c>
    </row>
    <row r="23" spans="1:8" x14ac:dyDescent="0.15">
      <c r="A23" s="63"/>
      <c r="B23" s="36" t="s">
        <v>38</v>
      </c>
      <c r="C23" s="35" t="s">
        <v>176</v>
      </c>
      <c r="D23" s="36" t="s">
        <v>181</v>
      </c>
      <c r="E23" s="37" t="s">
        <v>39</v>
      </c>
    </row>
    <row r="24" spans="1:8" x14ac:dyDescent="0.15">
      <c r="A24" s="67"/>
      <c r="B24" s="68" t="s">
        <v>40</v>
      </c>
      <c r="C24" s="68" t="s">
        <v>177</v>
      </c>
      <c r="D24" s="68" t="s">
        <v>183</v>
      </c>
      <c r="E24" s="69" t="s">
        <v>41</v>
      </c>
    </row>
    <row r="25" spans="1:8" x14ac:dyDescent="0.15">
      <c r="A25" s="67"/>
      <c r="B25" s="68" t="s">
        <v>42</v>
      </c>
      <c r="C25" s="68" t="s">
        <v>178</v>
      </c>
      <c r="D25" s="68" t="s">
        <v>184</v>
      </c>
      <c r="E25" s="69" t="s">
        <v>43</v>
      </c>
    </row>
    <row r="26" spans="1:8" x14ac:dyDescent="0.15">
      <c r="A26" s="67"/>
      <c r="B26" s="68" t="s">
        <v>44</v>
      </c>
      <c r="C26" s="68" t="s">
        <v>179</v>
      </c>
      <c r="D26" s="68" t="s">
        <v>88</v>
      </c>
      <c r="E26" s="69" t="s">
        <v>134</v>
      </c>
    </row>
    <row r="27" spans="1:8" x14ac:dyDescent="0.15">
      <c r="A27" s="67"/>
      <c r="B27" s="68" t="s">
        <v>138</v>
      </c>
      <c r="C27" s="68" t="s">
        <v>180</v>
      </c>
      <c r="D27" s="68" t="s">
        <v>38</v>
      </c>
      <c r="E27" s="69" t="s">
        <v>45</v>
      </c>
    </row>
    <row r="28" spans="1:8" x14ac:dyDescent="0.15">
      <c r="A28" s="42"/>
      <c r="B28" s="36"/>
      <c r="C28" s="35"/>
      <c r="D28" s="36"/>
      <c r="E28" s="37" t="s">
        <v>46</v>
      </c>
    </row>
    <row r="29" spans="1:8" x14ac:dyDescent="0.15">
      <c r="A29" s="63"/>
      <c r="B29" s="36" t="s">
        <v>47</v>
      </c>
      <c r="C29" s="35" t="s">
        <v>185</v>
      </c>
      <c r="D29" s="36" t="s">
        <v>204</v>
      </c>
      <c r="E29" s="37" t="s">
        <v>48</v>
      </c>
    </row>
    <row r="30" spans="1:8" x14ac:dyDescent="0.15">
      <c r="A30" s="63">
        <v>430234</v>
      </c>
      <c r="B30" s="36" t="s">
        <v>49</v>
      </c>
      <c r="C30" s="35" t="s">
        <v>186</v>
      </c>
      <c r="D30" s="36" t="s">
        <v>205</v>
      </c>
      <c r="E30" s="37" t="s">
        <v>50</v>
      </c>
    </row>
    <row r="31" spans="1:8" x14ac:dyDescent="0.15">
      <c r="A31" s="63"/>
      <c r="B31" s="36" t="s">
        <v>51</v>
      </c>
      <c r="C31" s="35" t="s">
        <v>187</v>
      </c>
      <c r="D31" s="36" t="s">
        <v>206</v>
      </c>
      <c r="E31" s="37" t="s">
        <v>143</v>
      </c>
    </row>
    <row r="32" spans="1:8" x14ac:dyDescent="0.15">
      <c r="A32" s="63"/>
      <c r="B32" s="36" t="s">
        <v>52</v>
      </c>
      <c r="C32" s="35" t="s">
        <v>188</v>
      </c>
      <c r="D32" s="36" t="s">
        <v>207</v>
      </c>
      <c r="E32" s="37" t="s">
        <v>53</v>
      </c>
    </row>
    <row r="33" spans="1:5" x14ac:dyDescent="0.15">
      <c r="A33" s="63"/>
      <c r="B33" s="36" t="s">
        <v>54</v>
      </c>
      <c r="C33" s="35" t="s">
        <v>189</v>
      </c>
      <c r="D33" s="36" t="s">
        <v>208</v>
      </c>
      <c r="E33" s="37" t="s">
        <v>55</v>
      </c>
    </row>
    <row r="34" spans="1:5" x14ac:dyDescent="0.15">
      <c r="A34" s="63"/>
      <c r="B34" s="36"/>
      <c r="C34" s="35" t="s">
        <v>190</v>
      </c>
      <c r="D34" s="36" t="s">
        <v>209</v>
      </c>
      <c r="E34" s="37" t="s">
        <v>56</v>
      </c>
    </row>
    <row r="35" spans="1:5" x14ac:dyDescent="0.15">
      <c r="A35" s="63"/>
      <c r="B35" s="36" t="s">
        <v>57</v>
      </c>
      <c r="C35" s="35" t="s">
        <v>191</v>
      </c>
      <c r="D35" s="36" t="s">
        <v>210</v>
      </c>
      <c r="E35" s="37" t="s">
        <v>58</v>
      </c>
    </row>
    <row r="36" spans="1:5" x14ac:dyDescent="0.15">
      <c r="A36" s="67"/>
      <c r="B36" s="68" t="s">
        <v>59</v>
      </c>
      <c r="C36" s="68" t="s">
        <v>223</v>
      </c>
      <c r="D36" s="68" t="s">
        <v>226</v>
      </c>
      <c r="E36" s="69" t="s">
        <v>60</v>
      </c>
    </row>
    <row r="37" spans="1:5" x14ac:dyDescent="0.15">
      <c r="A37" s="67"/>
      <c r="B37" s="68" t="s">
        <v>61</v>
      </c>
      <c r="C37" s="68" t="s">
        <v>224</v>
      </c>
      <c r="D37" s="68" t="s">
        <v>227</v>
      </c>
      <c r="E37" s="69" t="s">
        <v>62</v>
      </c>
    </row>
    <row r="38" spans="1:5" x14ac:dyDescent="0.15">
      <c r="A38" s="67"/>
      <c r="B38" s="68"/>
      <c r="C38" s="68" t="s">
        <v>225</v>
      </c>
      <c r="D38" s="68" t="s">
        <v>228</v>
      </c>
      <c r="E38" s="69" t="s">
        <v>135</v>
      </c>
    </row>
    <row r="39" spans="1:5" x14ac:dyDescent="0.15">
      <c r="A39" s="63"/>
      <c r="B39" s="36"/>
      <c r="C39" s="35"/>
      <c r="D39" s="36"/>
      <c r="E39" s="37" t="s">
        <v>63</v>
      </c>
    </row>
    <row r="40" spans="1:5" x14ac:dyDescent="0.15">
      <c r="A40" s="63"/>
      <c r="B40" s="36" t="s">
        <v>64</v>
      </c>
      <c r="C40" s="35" t="s">
        <v>192</v>
      </c>
      <c r="D40" s="36" t="s">
        <v>211</v>
      </c>
      <c r="E40" s="37" t="s">
        <v>65</v>
      </c>
    </row>
    <row r="41" spans="1:5" x14ac:dyDescent="0.15">
      <c r="A41" s="63"/>
      <c r="B41" s="36" t="s">
        <v>66</v>
      </c>
      <c r="C41" s="35"/>
      <c r="D41" s="36"/>
      <c r="E41" s="37" t="s">
        <v>67</v>
      </c>
    </row>
    <row r="42" spans="1:5" x14ac:dyDescent="0.15">
      <c r="A42" s="63"/>
      <c r="B42" s="36" t="s">
        <v>68</v>
      </c>
      <c r="C42" s="35"/>
      <c r="D42" s="36"/>
      <c r="E42" s="37" t="s">
        <v>123</v>
      </c>
    </row>
    <row r="43" spans="1:5" x14ac:dyDescent="0.15">
      <c r="A43" s="63"/>
      <c r="B43" s="36" t="s">
        <v>130</v>
      </c>
      <c r="C43" s="35"/>
      <c r="D43" s="36"/>
      <c r="E43" s="37" t="s">
        <v>129</v>
      </c>
    </row>
    <row r="44" spans="1:5" x14ac:dyDescent="0.15">
      <c r="A44" s="63"/>
      <c r="B44" s="36"/>
      <c r="C44" s="35" t="s">
        <v>193</v>
      </c>
      <c r="D44" s="36" t="s">
        <v>212</v>
      </c>
      <c r="E44" s="37" t="s">
        <v>69</v>
      </c>
    </row>
    <row r="45" spans="1:5" x14ac:dyDescent="0.15">
      <c r="A45" s="63"/>
      <c r="B45" s="36" t="s">
        <v>131</v>
      </c>
      <c r="C45" s="35"/>
      <c r="D45" s="36"/>
      <c r="E45" s="37" t="s">
        <v>132</v>
      </c>
    </row>
    <row r="46" spans="1:5" x14ac:dyDescent="0.15">
      <c r="A46" s="63"/>
      <c r="B46" s="36" t="s">
        <v>70</v>
      </c>
      <c r="C46" s="35" t="s">
        <v>194</v>
      </c>
      <c r="D46" s="36" t="s">
        <v>213</v>
      </c>
      <c r="E46" s="37" t="s">
        <v>71</v>
      </c>
    </row>
    <row r="47" spans="1:5" x14ac:dyDescent="0.15">
      <c r="A47" s="63">
        <v>430215</v>
      </c>
      <c r="B47" s="36" t="s">
        <v>72</v>
      </c>
      <c r="C47" s="35" t="s">
        <v>195</v>
      </c>
      <c r="D47" s="36" t="s">
        <v>214</v>
      </c>
      <c r="E47" s="37" t="s">
        <v>73</v>
      </c>
    </row>
    <row r="48" spans="1:5" x14ac:dyDescent="0.15">
      <c r="A48" s="63"/>
      <c r="B48" s="36" t="s">
        <v>74</v>
      </c>
      <c r="C48" s="35" t="s">
        <v>196</v>
      </c>
      <c r="D48" s="36" t="s">
        <v>215</v>
      </c>
      <c r="E48" s="37" t="s">
        <v>75</v>
      </c>
    </row>
    <row r="49" spans="1:5" x14ac:dyDescent="0.15">
      <c r="A49" s="63"/>
      <c r="B49" s="36" t="s">
        <v>76</v>
      </c>
      <c r="C49" s="35"/>
      <c r="D49" s="36"/>
      <c r="E49" s="37" t="s">
        <v>77</v>
      </c>
    </row>
    <row r="50" spans="1:5" x14ac:dyDescent="0.15">
      <c r="A50" s="63"/>
      <c r="B50" s="36" t="s">
        <v>78</v>
      </c>
      <c r="C50" s="35" t="s">
        <v>197</v>
      </c>
      <c r="D50" s="36" t="s">
        <v>216</v>
      </c>
      <c r="E50" s="37" t="s">
        <v>79</v>
      </c>
    </row>
    <row r="51" spans="1:5" x14ac:dyDescent="0.15">
      <c r="A51" s="63"/>
      <c r="B51" s="36" t="s">
        <v>80</v>
      </c>
      <c r="C51" s="35" t="s">
        <v>198</v>
      </c>
      <c r="D51" s="36" t="s">
        <v>217</v>
      </c>
      <c r="E51" s="37" t="s">
        <v>81</v>
      </c>
    </row>
    <row r="52" spans="1:5" x14ac:dyDescent="0.15">
      <c r="A52" s="63"/>
      <c r="B52" s="36" t="s">
        <v>82</v>
      </c>
      <c r="C52" s="35" t="s">
        <v>199</v>
      </c>
      <c r="D52" s="36" t="s">
        <v>218</v>
      </c>
      <c r="E52" s="37" t="s">
        <v>83</v>
      </c>
    </row>
    <row r="53" spans="1:5" x14ac:dyDescent="0.15">
      <c r="A53" s="63"/>
      <c r="B53" s="36" t="s">
        <v>84</v>
      </c>
      <c r="C53" s="35" t="s">
        <v>200</v>
      </c>
      <c r="D53" s="36" t="s">
        <v>219</v>
      </c>
      <c r="E53" s="37" t="s">
        <v>85</v>
      </c>
    </row>
    <row r="54" spans="1:5" x14ac:dyDescent="0.15">
      <c r="A54" s="63"/>
      <c r="B54" s="36" t="s">
        <v>86</v>
      </c>
      <c r="C54" s="35" t="s">
        <v>201</v>
      </c>
      <c r="D54" s="36" t="s">
        <v>220</v>
      </c>
      <c r="E54" s="37" t="s">
        <v>87</v>
      </c>
    </row>
    <row r="55" spans="1:5" x14ac:dyDescent="0.15">
      <c r="A55" s="63"/>
      <c r="B55" s="36" t="s">
        <v>88</v>
      </c>
      <c r="C55" s="35" t="s">
        <v>202</v>
      </c>
      <c r="D55" s="36" t="s">
        <v>221</v>
      </c>
      <c r="E55" s="37" t="s">
        <v>89</v>
      </c>
    </row>
    <row r="56" spans="1:5" x14ac:dyDescent="0.15">
      <c r="A56" s="63"/>
      <c r="B56" s="36" t="s">
        <v>38</v>
      </c>
      <c r="C56" s="35" t="s">
        <v>203</v>
      </c>
      <c r="D56" s="36" t="s">
        <v>222</v>
      </c>
      <c r="E56" s="37" t="s">
        <v>133</v>
      </c>
    </row>
    <row r="57" spans="1:5" x14ac:dyDescent="0.15">
      <c r="A57" s="76"/>
      <c r="B57" s="17" t="s">
        <v>90</v>
      </c>
      <c r="C57" s="16"/>
      <c r="D57" s="17"/>
      <c r="E57" s="46" t="s">
        <v>91</v>
      </c>
    </row>
    <row r="58" spans="1:5" x14ac:dyDescent="0.15">
      <c r="A58" s="82"/>
      <c r="B58" s="57"/>
      <c r="C58" s="108"/>
      <c r="D58" s="89"/>
      <c r="E58" s="3"/>
    </row>
    <row r="59" spans="1:5" x14ac:dyDescent="0.15">
      <c r="A59" s="61"/>
      <c r="B59" s="62" t="s">
        <v>92</v>
      </c>
      <c r="C59" s="167" t="s">
        <v>229</v>
      </c>
      <c r="D59" s="168" t="s">
        <v>92</v>
      </c>
      <c r="E59" s="27" t="s">
        <v>93</v>
      </c>
    </row>
    <row r="60" spans="1:5" x14ac:dyDescent="0.15">
      <c r="A60" s="63"/>
      <c r="B60" s="36" t="s">
        <v>94</v>
      </c>
      <c r="C60" s="35" t="s">
        <v>230</v>
      </c>
      <c r="D60" s="36" t="s">
        <v>235</v>
      </c>
      <c r="E60" s="37" t="s">
        <v>95</v>
      </c>
    </row>
    <row r="61" spans="1:5" x14ac:dyDescent="0.15">
      <c r="A61" s="63"/>
      <c r="B61" s="36" t="s">
        <v>96</v>
      </c>
      <c r="C61" s="35" t="s">
        <v>231</v>
      </c>
      <c r="D61" s="36" t="s">
        <v>236</v>
      </c>
      <c r="E61" s="37" t="s">
        <v>97</v>
      </c>
    </row>
    <row r="62" spans="1:5" x14ac:dyDescent="0.15">
      <c r="A62" s="63"/>
      <c r="B62" s="36" t="s">
        <v>98</v>
      </c>
      <c r="C62" s="35" t="s">
        <v>232</v>
      </c>
      <c r="D62" s="36" t="s">
        <v>237</v>
      </c>
      <c r="E62" s="37" t="s">
        <v>99</v>
      </c>
    </row>
    <row r="63" spans="1:5" x14ac:dyDescent="0.15">
      <c r="A63" s="63"/>
      <c r="B63" s="36" t="s">
        <v>100</v>
      </c>
      <c r="C63" s="35" t="s">
        <v>233</v>
      </c>
      <c r="D63" s="36" t="s">
        <v>238</v>
      </c>
      <c r="E63" s="37" t="s">
        <v>101</v>
      </c>
    </row>
    <row r="64" spans="1:5" x14ac:dyDescent="0.15">
      <c r="A64" s="63"/>
      <c r="B64" s="36" t="s">
        <v>102</v>
      </c>
      <c r="C64" s="35" t="s">
        <v>234</v>
      </c>
      <c r="D64" s="36" t="s">
        <v>239</v>
      </c>
      <c r="E64" s="37" t="s">
        <v>103</v>
      </c>
    </row>
    <row r="65" spans="1:5" x14ac:dyDescent="0.15">
      <c r="A65" s="76"/>
      <c r="B65" s="17" t="s">
        <v>92</v>
      </c>
      <c r="C65" s="16"/>
      <c r="D65" s="17"/>
      <c r="E65" s="46" t="s">
        <v>104</v>
      </c>
    </row>
    <row r="66" spans="1:5" x14ac:dyDescent="0.15">
      <c r="A66" s="82"/>
      <c r="B66" s="89"/>
      <c r="C66" s="108"/>
      <c r="D66" s="89"/>
      <c r="E66" s="3"/>
    </row>
    <row r="67" spans="1:5" x14ac:dyDescent="0.15">
      <c r="A67" s="92"/>
      <c r="B67" s="62"/>
      <c r="C67" s="167" t="s">
        <v>110</v>
      </c>
      <c r="D67" s="168" t="s">
        <v>240</v>
      </c>
      <c r="E67" s="27" t="s">
        <v>105</v>
      </c>
    </row>
    <row r="68" spans="1:5" x14ac:dyDescent="0.15">
      <c r="A68" s="35" t="s">
        <v>106</v>
      </c>
      <c r="B68" s="36" t="s">
        <v>107</v>
      </c>
      <c r="C68" s="35" t="s">
        <v>241</v>
      </c>
      <c r="D68" s="36" t="s">
        <v>242</v>
      </c>
      <c r="E68" s="37" t="s">
        <v>108</v>
      </c>
    </row>
    <row r="69" spans="1:5" x14ac:dyDescent="0.15">
      <c r="A69" s="16"/>
      <c r="B69" s="17"/>
      <c r="C69" s="16"/>
      <c r="D69" s="17"/>
      <c r="E69" s="46" t="s">
        <v>109</v>
      </c>
    </row>
    <row r="70" spans="1:5" x14ac:dyDescent="0.15">
      <c r="A70" s="97"/>
      <c r="B70" s="98"/>
      <c r="C70" s="164"/>
      <c r="D70" s="160"/>
      <c r="E70" s="99"/>
    </row>
    <row r="71" spans="1:5" x14ac:dyDescent="0.15">
      <c r="A71" s="82"/>
      <c r="B71" s="89"/>
      <c r="C71" s="156" t="s">
        <v>244</v>
      </c>
      <c r="D71" s="157" t="s">
        <v>245</v>
      </c>
      <c r="E71" s="102" t="s">
        <v>243</v>
      </c>
    </row>
    <row r="72" spans="1:5" x14ac:dyDescent="0.15">
      <c r="A72" s="104" t="s">
        <v>120</v>
      </c>
      <c r="B72" s="57" t="s">
        <v>125</v>
      </c>
      <c r="C72" s="165" t="s">
        <v>246</v>
      </c>
      <c r="D72" s="89" t="s">
        <v>249</v>
      </c>
      <c r="E72" s="105" t="s">
        <v>124</v>
      </c>
    </row>
    <row r="73" spans="1:5" x14ac:dyDescent="0.15">
      <c r="A73" s="104" t="s">
        <v>120</v>
      </c>
      <c r="B73" s="106" t="s">
        <v>137</v>
      </c>
      <c r="C73" s="165" t="s">
        <v>247</v>
      </c>
      <c r="D73" s="161" t="s">
        <v>250</v>
      </c>
      <c r="E73" s="107" t="s">
        <v>121</v>
      </c>
    </row>
    <row r="74" spans="1:5" x14ac:dyDescent="0.15">
      <c r="A74" s="55"/>
      <c r="B74" s="55"/>
      <c r="C74" s="166"/>
      <c r="D74" s="166"/>
      <c r="E74" s="55" t="s">
        <v>122</v>
      </c>
    </row>
    <row r="75" spans="1:5" x14ac:dyDescent="0.15">
      <c r="A75" s="97"/>
      <c r="B75" s="98"/>
      <c r="C75" s="164"/>
      <c r="D75" s="160"/>
      <c r="E75" s="99"/>
    </row>
    <row r="76" spans="1:5" x14ac:dyDescent="0.15">
      <c r="A76" s="92" t="s">
        <v>110</v>
      </c>
      <c r="B76" s="26"/>
      <c r="C76" s="92"/>
      <c r="D76" s="62"/>
      <c r="E76" s="27" t="s">
        <v>111</v>
      </c>
    </row>
    <row r="77" spans="1:5" x14ac:dyDescent="0.15">
      <c r="A77" s="108" t="s">
        <v>112</v>
      </c>
      <c r="B77" s="57" t="s">
        <v>136</v>
      </c>
      <c r="C77" s="108" t="s">
        <v>248</v>
      </c>
      <c r="D77" s="89" t="s">
        <v>248</v>
      </c>
      <c r="E77" s="3" t="s">
        <v>113</v>
      </c>
    </row>
    <row r="78" spans="1:5" ht="14" thickBot="1" x14ac:dyDescent="0.2">
      <c r="A78" s="109"/>
      <c r="B78" s="110"/>
      <c r="C78" s="109"/>
      <c r="D78" s="162"/>
      <c r="E78" s="111" t="s">
        <v>114</v>
      </c>
    </row>
  </sheetData>
  <mergeCells count="4">
    <mergeCell ref="A5:B5"/>
    <mergeCell ref="C5:D5"/>
    <mergeCell ref="A4:B4"/>
    <mergeCell ref="C4:D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5"/>
  <sheetViews>
    <sheetView workbookViewId="0">
      <selection activeCell="A2" sqref="A2"/>
    </sheetView>
  </sheetViews>
  <sheetFormatPr baseColWidth="10" defaultColWidth="8.83203125" defaultRowHeight="13" x14ac:dyDescent="0.15"/>
  <cols>
    <col min="1" max="1" width="5.6640625" style="200" customWidth="1"/>
    <col min="2" max="2" width="9.83203125" bestFit="1" customWidth="1"/>
    <col min="3" max="3" width="7.83203125" hidden="1" customWidth="1"/>
    <col min="4" max="4" width="8.83203125" hidden="1" customWidth="1"/>
    <col min="5" max="5" width="18.83203125" bestFit="1" customWidth="1"/>
    <col min="6" max="6" width="16.83203125" bestFit="1" customWidth="1"/>
    <col min="7" max="7" width="9.5" bestFit="1" customWidth="1"/>
    <col min="8" max="8" width="8.1640625" hidden="1" customWidth="1"/>
    <col min="9" max="9" width="8.83203125" style="203" bestFit="1" customWidth="1"/>
    <col min="10" max="10" width="6.83203125" style="203" bestFit="1" customWidth="1"/>
    <col min="11" max="11" width="7.83203125" style="203" bestFit="1" customWidth="1"/>
    <col min="12" max="12" width="29.33203125" bestFit="1" customWidth="1"/>
    <col min="13" max="13" width="29.33203125" hidden="1" customWidth="1"/>
    <col min="14" max="14" width="20" bestFit="1" customWidth="1"/>
    <col min="15" max="15" width="15" hidden="1" customWidth="1"/>
    <col min="16" max="16" width="16.83203125" style="202" bestFit="1" customWidth="1"/>
    <col min="17" max="17" width="8.83203125" style="203" bestFit="1" customWidth="1"/>
    <col min="18" max="18" width="10.6640625" style="203" bestFit="1" customWidth="1"/>
    <col min="19" max="19" width="8.83203125" style="203" bestFit="1" customWidth="1"/>
    <col min="20" max="20" width="7.33203125" style="203" bestFit="1" customWidth="1"/>
    <col min="21" max="21" width="0" hidden="1" customWidth="1"/>
  </cols>
  <sheetData>
    <row r="1" spans="1:22" x14ac:dyDescent="0.15">
      <c r="A1" s="201" t="s">
        <v>293</v>
      </c>
    </row>
    <row r="3" spans="1:22" x14ac:dyDescent="0.15">
      <c r="A3" s="196" t="s">
        <v>254</v>
      </c>
      <c r="B3" s="195" t="s">
        <v>140</v>
      </c>
      <c r="C3" s="195" t="s">
        <v>274</v>
      </c>
      <c r="D3" s="195" t="s">
        <v>275</v>
      </c>
      <c r="E3" s="195" t="s">
        <v>276</v>
      </c>
      <c r="F3" s="195" t="s">
        <v>277</v>
      </c>
      <c r="G3" s="195" t="s">
        <v>278</v>
      </c>
      <c r="H3" s="195" t="s">
        <v>279</v>
      </c>
      <c r="I3" s="205" t="s">
        <v>280</v>
      </c>
      <c r="J3" s="205" t="s">
        <v>281</v>
      </c>
      <c r="K3" s="205" t="s">
        <v>282</v>
      </c>
      <c r="L3" s="195" t="s">
        <v>283</v>
      </c>
      <c r="M3" s="195" t="s">
        <v>284</v>
      </c>
      <c r="N3" s="195" t="s">
        <v>285</v>
      </c>
      <c r="O3" s="195" t="s">
        <v>286</v>
      </c>
      <c r="P3" s="206" t="s">
        <v>287</v>
      </c>
      <c r="Q3" s="205" t="s">
        <v>7</v>
      </c>
      <c r="R3" s="207" t="s">
        <v>108</v>
      </c>
      <c r="S3" s="207" t="s">
        <v>288</v>
      </c>
      <c r="T3" s="207" t="s">
        <v>281</v>
      </c>
      <c r="U3" s="207" t="s">
        <v>289</v>
      </c>
      <c r="V3" s="204"/>
    </row>
    <row r="4" spans="1:22" x14ac:dyDescent="0.15">
      <c r="A4" s="196"/>
      <c r="B4" s="195"/>
      <c r="C4" s="195"/>
      <c r="D4" s="195"/>
      <c r="E4" s="195"/>
      <c r="F4" s="195"/>
      <c r="G4" s="195"/>
      <c r="H4" s="195"/>
      <c r="I4" s="205"/>
      <c r="J4" s="205"/>
      <c r="K4" s="205"/>
      <c r="L4" s="195"/>
      <c r="M4" s="195"/>
      <c r="N4" s="195"/>
      <c r="O4" s="195"/>
      <c r="P4" s="206"/>
      <c r="Q4" s="205"/>
      <c r="R4" s="205"/>
      <c r="S4" s="205"/>
      <c r="T4" s="205"/>
      <c r="U4" s="195"/>
    </row>
    <row r="5" spans="1:22" x14ac:dyDescent="0.15">
      <c r="A5" s="196"/>
      <c r="B5" s="195"/>
      <c r="C5" s="195"/>
      <c r="D5" s="195"/>
      <c r="E5" s="195"/>
      <c r="F5" s="195"/>
      <c r="G5" s="195"/>
      <c r="H5" s="195"/>
      <c r="I5" s="205"/>
      <c r="J5" s="205"/>
      <c r="K5" s="205"/>
      <c r="L5" s="195"/>
      <c r="M5" s="195"/>
      <c r="N5" s="195"/>
      <c r="O5" s="195"/>
      <c r="P5" s="206" t="s">
        <v>291</v>
      </c>
      <c r="Q5" s="205"/>
      <c r="R5" s="205">
        <f>SUM(R4:R4)</f>
        <v>0</v>
      </c>
      <c r="S5" s="205">
        <f t="shared" ref="S5:T5" si="0">SUM(S4:S4)</f>
        <v>0</v>
      </c>
      <c r="T5" s="205">
        <f t="shared" si="0"/>
        <v>0</v>
      </c>
      <c r="U5" s="195"/>
    </row>
  </sheetData>
  <pageMargins left="0.7" right="0.7" top="0.75" bottom="0.75" header="0.3" footer="0.3"/>
  <pageSetup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workbookViewId="0">
      <selection activeCell="A2" sqref="A2"/>
    </sheetView>
  </sheetViews>
  <sheetFormatPr baseColWidth="10" defaultColWidth="8.83203125" defaultRowHeight="13" x14ac:dyDescent="0.15"/>
  <cols>
    <col min="1" max="1" width="9" style="200"/>
    <col min="2" max="2" width="62" bestFit="1" customWidth="1"/>
  </cols>
  <sheetData>
    <row r="1" spans="1:3" x14ac:dyDescent="0.15">
      <c r="A1" s="201" t="s">
        <v>292</v>
      </c>
    </row>
    <row r="3" spans="1:3" x14ac:dyDescent="0.15">
      <c r="A3" s="200" t="s">
        <v>254</v>
      </c>
      <c r="B3" t="s">
        <v>6</v>
      </c>
      <c r="C3" t="s">
        <v>290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39"/>
  <sheetViews>
    <sheetView topLeftCell="A22" workbookViewId="0">
      <selection activeCell="D8" sqref="D8"/>
    </sheetView>
  </sheetViews>
  <sheetFormatPr baseColWidth="10" defaultColWidth="8.83203125" defaultRowHeight="13" x14ac:dyDescent="0.15"/>
  <cols>
    <col min="2" max="2" width="9.83203125" bestFit="1" customWidth="1"/>
    <col min="3" max="3" width="26.1640625" bestFit="1" customWidth="1"/>
    <col min="4" max="4" width="11" style="215" bestFit="1" customWidth="1"/>
    <col min="5" max="5" width="38.33203125" bestFit="1" customWidth="1"/>
  </cols>
  <sheetData>
    <row r="2" spans="1:5" x14ac:dyDescent="0.15">
      <c r="A2" t="s">
        <v>306</v>
      </c>
      <c r="D2" s="214">
        <f>'[1]Budget - 2018-2019'!I74</f>
        <v>10101.25</v>
      </c>
    </row>
    <row r="3" spans="1:5" x14ac:dyDescent="0.15">
      <c r="A3" t="s">
        <v>4</v>
      </c>
      <c r="D3" s="214">
        <f>'[1]Budget - 2018-2019'!I75+25</f>
        <v>33216.11</v>
      </c>
      <c r="E3" t="s">
        <v>307</v>
      </c>
    </row>
    <row r="4" spans="1:5" x14ac:dyDescent="0.15">
      <c r="A4" t="s">
        <v>308</v>
      </c>
      <c r="D4" s="214">
        <f>D2+D3</f>
        <v>43317.36</v>
      </c>
    </row>
    <row r="5" spans="1:5" x14ac:dyDescent="0.15">
      <c r="A5" t="s">
        <v>5</v>
      </c>
      <c r="D5" s="214">
        <f>('[1]Budget - 2018-2019'!I76)*-1</f>
        <v>32717.48</v>
      </c>
    </row>
    <row r="6" spans="1:5" x14ac:dyDescent="0.15">
      <c r="A6" t="s">
        <v>309</v>
      </c>
      <c r="D6" s="214">
        <f>D4-D5</f>
        <v>10599.880000000001</v>
      </c>
    </row>
    <row r="8" spans="1:5" x14ac:dyDescent="0.15">
      <c r="A8" t="s">
        <v>310</v>
      </c>
      <c r="D8" s="215">
        <v>10398.74</v>
      </c>
    </row>
    <row r="9" spans="1:5" x14ac:dyDescent="0.15">
      <c r="A9" t="s">
        <v>311</v>
      </c>
      <c r="D9" s="215">
        <f>D33</f>
        <v>4813.8600000000006</v>
      </c>
    </row>
    <row r="10" spans="1:5" x14ac:dyDescent="0.15">
      <c r="A10" t="s">
        <v>308</v>
      </c>
      <c r="D10" s="215">
        <f>D8-D9</f>
        <v>5584.8799999999992</v>
      </c>
    </row>
    <row r="11" spans="1:5" x14ac:dyDescent="0.15">
      <c r="A11" t="s">
        <v>312</v>
      </c>
      <c r="D11" s="215">
        <f>D39</f>
        <v>4990</v>
      </c>
    </row>
    <row r="12" spans="1:5" x14ac:dyDescent="0.15">
      <c r="A12" t="s">
        <v>309</v>
      </c>
      <c r="D12" s="215">
        <f>D10+D11</f>
        <v>10574.88</v>
      </c>
    </row>
    <row r="14" spans="1:5" x14ac:dyDescent="0.15">
      <c r="A14" t="s">
        <v>311</v>
      </c>
    </row>
    <row r="15" spans="1:5" x14ac:dyDescent="0.15">
      <c r="A15" t="s">
        <v>313</v>
      </c>
      <c r="B15" t="s">
        <v>140</v>
      </c>
      <c r="C15" t="s">
        <v>314</v>
      </c>
      <c r="D15" s="215" t="s">
        <v>315</v>
      </c>
      <c r="E15" t="s">
        <v>6</v>
      </c>
    </row>
    <row r="16" spans="1:5" x14ac:dyDescent="0.15">
      <c r="A16">
        <v>7068</v>
      </c>
      <c r="B16" s="216">
        <v>43019</v>
      </c>
      <c r="C16" t="s">
        <v>316</v>
      </c>
      <c r="D16" s="215">
        <v>26.95</v>
      </c>
      <c r="E16" t="s">
        <v>12</v>
      </c>
    </row>
    <row r="17" spans="1:5" x14ac:dyDescent="0.15">
      <c r="A17">
        <v>7077</v>
      </c>
      <c r="B17" s="216">
        <v>43040</v>
      </c>
      <c r="C17" t="s">
        <v>317</v>
      </c>
      <c r="D17" s="215">
        <v>1313.4</v>
      </c>
      <c r="E17" t="s">
        <v>73</v>
      </c>
    </row>
    <row r="18" spans="1:5" x14ac:dyDescent="0.15">
      <c r="A18">
        <v>7221</v>
      </c>
      <c r="B18" s="216">
        <v>43616</v>
      </c>
      <c r="C18" t="s">
        <v>318</v>
      </c>
      <c r="D18" s="215">
        <v>89.69</v>
      </c>
      <c r="E18" t="s">
        <v>319</v>
      </c>
    </row>
    <row r="19" spans="1:5" x14ac:dyDescent="0.15">
      <c r="A19">
        <v>7242</v>
      </c>
      <c r="B19" s="216">
        <v>43616</v>
      </c>
      <c r="C19" t="s">
        <v>320</v>
      </c>
      <c r="D19" s="215">
        <v>35</v>
      </c>
      <c r="E19" t="s">
        <v>321</v>
      </c>
    </row>
    <row r="20" spans="1:5" x14ac:dyDescent="0.15">
      <c r="A20">
        <v>7248</v>
      </c>
      <c r="B20" s="216">
        <v>43634</v>
      </c>
      <c r="C20" t="s">
        <v>322</v>
      </c>
      <c r="D20" s="215">
        <v>67.84</v>
      </c>
      <c r="E20" t="s">
        <v>323</v>
      </c>
    </row>
    <row r="21" spans="1:5" x14ac:dyDescent="0.15">
      <c r="A21">
        <v>7251</v>
      </c>
      <c r="B21" s="216">
        <v>43634</v>
      </c>
      <c r="C21" t="s">
        <v>324</v>
      </c>
      <c r="D21" s="215">
        <v>100</v>
      </c>
      <c r="E21" t="s">
        <v>325</v>
      </c>
    </row>
    <row r="22" spans="1:5" x14ac:dyDescent="0.15">
      <c r="A22">
        <v>7252</v>
      </c>
      <c r="B22" s="216">
        <v>43634</v>
      </c>
      <c r="C22" t="s">
        <v>324</v>
      </c>
      <c r="D22" s="215">
        <v>100</v>
      </c>
      <c r="E22" t="s">
        <v>326</v>
      </c>
    </row>
    <row r="23" spans="1:5" x14ac:dyDescent="0.15">
      <c r="A23">
        <v>7256</v>
      </c>
      <c r="B23" s="216">
        <v>43637</v>
      </c>
      <c r="C23" t="s">
        <v>327</v>
      </c>
      <c r="D23" s="215">
        <v>100</v>
      </c>
      <c r="E23" t="s">
        <v>323</v>
      </c>
    </row>
    <row r="24" spans="1:5" x14ac:dyDescent="0.15">
      <c r="A24">
        <v>7258</v>
      </c>
      <c r="B24" s="216">
        <v>43644</v>
      </c>
      <c r="C24" t="s">
        <v>328</v>
      </c>
      <c r="D24" s="215">
        <v>226</v>
      </c>
      <c r="E24" t="s">
        <v>329</v>
      </c>
    </row>
    <row r="25" spans="1:5" x14ac:dyDescent="0.15">
      <c r="A25">
        <v>7259</v>
      </c>
      <c r="B25" s="216">
        <v>43644</v>
      </c>
      <c r="C25" t="s">
        <v>330</v>
      </c>
      <c r="D25" s="215">
        <v>1785</v>
      </c>
      <c r="E25" t="s">
        <v>331</v>
      </c>
    </row>
    <row r="26" spans="1:5" x14ac:dyDescent="0.15">
      <c r="A26" t="s">
        <v>332</v>
      </c>
      <c r="B26" s="216">
        <v>43646</v>
      </c>
      <c r="C26" t="s">
        <v>333</v>
      </c>
      <c r="D26" s="215">
        <v>161.71</v>
      </c>
      <c r="E26" t="s">
        <v>334</v>
      </c>
    </row>
    <row r="27" spans="1:5" x14ac:dyDescent="0.15">
      <c r="A27">
        <v>7260</v>
      </c>
      <c r="B27" s="216">
        <v>43646</v>
      </c>
      <c r="C27" t="s">
        <v>335</v>
      </c>
      <c r="D27" s="215">
        <v>179.64</v>
      </c>
      <c r="E27" t="s">
        <v>336</v>
      </c>
    </row>
    <row r="28" spans="1:5" x14ac:dyDescent="0.15">
      <c r="A28">
        <v>7261</v>
      </c>
      <c r="B28" s="216">
        <v>43646</v>
      </c>
      <c r="C28" t="s">
        <v>335</v>
      </c>
      <c r="D28" s="215">
        <v>25</v>
      </c>
      <c r="E28" t="s">
        <v>337</v>
      </c>
    </row>
    <row r="29" spans="1:5" x14ac:dyDescent="0.15">
      <c r="A29">
        <v>7262</v>
      </c>
      <c r="B29" s="216">
        <v>43646</v>
      </c>
      <c r="C29" t="s">
        <v>335</v>
      </c>
      <c r="D29" s="215">
        <v>15</v>
      </c>
      <c r="E29" t="s">
        <v>338</v>
      </c>
    </row>
    <row r="30" spans="1:5" x14ac:dyDescent="0.15">
      <c r="A30">
        <v>7263</v>
      </c>
      <c r="B30" s="216">
        <v>43646</v>
      </c>
      <c r="C30" t="s">
        <v>335</v>
      </c>
      <c r="D30" s="215">
        <v>19.07</v>
      </c>
      <c r="E30" t="s">
        <v>339</v>
      </c>
    </row>
    <row r="31" spans="1:5" x14ac:dyDescent="0.15">
      <c r="A31">
        <v>7264</v>
      </c>
      <c r="B31" s="216">
        <v>43646</v>
      </c>
      <c r="C31" t="s">
        <v>335</v>
      </c>
      <c r="D31" s="215">
        <v>169.56</v>
      </c>
      <c r="E31" t="s">
        <v>340</v>
      </c>
    </row>
    <row r="32" spans="1:5" x14ac:dyDescent="0.15">
      <c r="A32">
        <v>7265</v>
      </c>
      <c r="B32" s="216">
        <v>43646</v>
      </c>
      <c r="C32" t="s">
        <v>341</v>
      </c>
      <c r="D32" s="215">
        <v>400</v>
      </c>
      <c r="E32" t="s">
        <v>342</v>
      </c>
    </row>
    <row r="33" spans="1:5" x14ac:dyDescent="0.15">
      <c r="C33" t="s">
        <v>343</v>
      </c>
      <c r="D33" s="215">
        <f>SUM(D16:D32)</f>
        <v>4813.8600000000006</v>
      </c>
    </row>
    <row r="35" spans="1:5" x14ac:dyDescent="0.15">
      <c r="A35" t="s">
        <v>344</v>
      </c>
    </row>
    <row r="36" spans="1:5" x14ac:dyDescent="0.15">
      <c r="B36" t="s">
        <v>140</v>
      </c>
      <c r="C36" t="s">
        <v>345</v>
      </c>
      <c r="D36" s="215" t="s">
        <v>315</v>
      </c>
      <c r="E36" t="s">
        <v>6</v>
      </c>
    </row>
    <row r="37" spans="1:5" x14ac:dyDescent="0.15">
      <c r="B37" s="216">
        <v>43646</v>
      </c>
      <c r="C37" t="s">
        <v>271</v>
      </c>
      <c r="D37" s="215">
        <v>790</v>
      </c>
      <c r="E37" t="s">
        <v>346</v>
      </c>
    </row>
    <row r="38" spans="1:5" x14ac:dyDescent="0.15">
      <c r="B38" s="216">
        <v>43646</v>
      </c>
      <c r="C38" t="s">
        <v>271</v>
      </c>
      <c r="D38" s="215">
        <v>4200</v>
      </c>
      <c r="E38" t="s">
        <v>347</v>
      </c>
    </row>
    <row r="39" spans="1:5" x14ac:dyDescent="0.15">
      <c r="C39" t="s">
        <v>343</v>
      </c>
      <c r="D39" s="215">
        <f>SUM(D37:D38)</f>
        <v>4990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Budget - 2019-2020</vt:lpstr>
      <vt:lpstr>Ledger</vt:lpstr>
      <vt:lpstr>Version History</vt:lpstr>
      <vt:lpstr>Acct No Mapping</vt:lpstr>
      <vt:lpstr>Paypal</vt:lpstr>
      <vt:lpstr>To Do List</vt:lpstr>
      <vt:lpstr>Year End Values</vt:lpstr>
      <vt:lpstr>'Budget - 2019-2020'!Print_Area</vt:lpstr>
      <vt:lpstr>'Budget - 2019-2020'!Print_Titles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Benson</dc:creator>
  <cp:lastModifiedBy>Microsoft Office User</cp:lastModifiedBy>
  <cp:lastPrinted>2020-02-20T15:43:51Z</cp:lastPrinted>
  <dcterms:created xsi:type="dcterms:W3CDTF">2016-05-11T20:42:15Z</dcterms:created>
  <dcterms:modified xsi:type="dcterms:W3CDTF">2020-03-11T15:53:12Z</dcterms:modified>
</cp:coreProperties>
</file>