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Owner\Documents\PTA\"/>
    </mc:Choice>
  </mc:AlternateContent>
  <bookViews>
    <workbookView xWindow="0" yWindow="0" windowWidth="23040" windowHeight="9084" xr2:uid="{00000000-000D-0000-FFFF-FFFF00000000}"/>
  </bookViews>
  <sheets>
    <sheet name="Budget - 2017-2018" sheetId="1" r:id="rId1"/>
  </sheets>
  <externalReferences>
    <externalReference r:id="rId2"/>
  </externalReferences>
  <definedNames>
    <definedName name="_xlnm.Print_Area" localSheetId="0">'Budget - 2017-2018'!$A$1:$M$90</definedName>
    <definedName name="_xlnm.Print_Titles" localSheetId="0">'Budget - 2017-2018'!$1:$6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5" i="1"/>
  <c r="J48" i="1" l="1"/>
  <c r="I77" i="1" l="1"/>
  <c r="I47" i="1" l="1"/>
  <c r="J40" i="1"/>
  <c r="J37" i="1"/>
  <c r="J77" i="1"/>
  <c r="J47" i="1"/>
  <c r="J51" i="1" l="1"/>
  <c r="I16" i="1" l="1"/>
  <c r="I14" i="1"/>
  <c r="J27" i="1" l="1"/>
  <c r="I57" i="1" l="1"/>
  <c r="K56" i="1"/>
  <c r="I68" i="1"/>
  <c r="J31" i="1" l="1"/>
  <c r="J8" i="1" l="1"/>
  <c r="F57" i="1" l="1"/>
  <c r="G56" i="1"/>
  <c r="M56" i="1" s="1"/>
  <c r="K45" i="1" l="1"/>
  <c r="G45" i="1"/>
  <c r="G43" i="1"/>
  <c r="K43" i="1"/>
  <c r="J19" i="1"/>
  <c r="K18" i="1"/>
  <c r="I19" i="1"/>
  <c r="F19" i="1"/>
  <c r="G18" i="1"/>
  <c r="E19" i="1"/>
  <c r="M45" i="1" l="1"/>
  <c r="M43" i="1"/>
  <c r="M18" i="1"/>
  <c r="K38" i="1" l="1"/>
  <c r="K16" i="1"/>
  <c r="K48" i="1"/>
  <c r="I69" i="1"/>
  <c r="J39" i="1"/>
  <c r="K39" i="1" s="1"/>
  <c r="J69" i="1"/>
  <c r="K73" i="1"/>
  <c r="K72" i="1"/>
  <c r="J74" i="1"/>
  <c r="I74" i="1"/>
  <c r="G72" i="1"/>
  <c r="G38" i="1"/>
  <c r="M38" i="1" s="1"/>
  <c r="G73" i="1"/>
  <c r="F74" i="1"/>
  <c r="E74" i="1"/>
  <c r="F39" i="1"/>
  <c r="G39" i="1" s="1"/>
  <c r="I11" i="1"/>
  <c r="K9" i="1"/>
  <c r="K10" i="1"/>
  <c r="K17" i="1"/>
  <c r="K14" i="1"/>
  <c r="K8" i="1"/>
  <c r="K15" i="1"/>
  <c r="F78" i="1"/>
  <c r="E78" i="1"/>
  <c r="J78" i="1"/>
  <c r="I78" i="1"/>
  <c r="G77" i="1"/>
  <c r="F69" i="1"/>
  <c r="E69" i="1"/>
  <c r="G68" i="1"/>
  <c r="I65" i="1"/>
  <c r="F65" i="1"/>
  <c r="E65" i="1"/>
  <c r="K64" i="1"/>
  <c r="G64" i="1"/>
  <c r="K63" i="1"/>
  <c r="G63" i="1"/>
  <c r="K62" i="1"/>
  <c r="G62" i="1"/>
  <c r="K61" i="1"/>
  <c r="G61" i="1"/>
  <c r="G60" i="1"/>
  <c r="E57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G48" i="1"/>
  <c r="G47" i="1"/>
  <c r="K46" i="1"/>
  <c r="G46" i="1"/>
  <c r="K44" i="1"/>
  <c r="G44" i="1"/>
  <c r="K42" i="1"/>
  <c r="G42" i="1"/>
  <c r="K41" i="1"/>
  <c r="G41" i="1"/>
  <c r="G40" i="1"/>
  <c r="K37" i="1"/>
  <c r="G37" i="1"/>
  <c r="G36" i="1"/>
  <c r="K34" i="1"/>
  <c r="G34" i="1"/>
  <c r="K33" i="1"/>
  <c r="G33" i="1"/>
  <c r="K32" i="1"/>
  <c r="G32" i="1"/>
  <c r="K31" i="1"/>
  <c r="G31" i="1"/>
  <c r="G30" i="1"/>
  <c r="K29" i="1"/>
  <c r="G29" i="1"/>
  <c r="F28" i="1"/>
  <c r="G28" i="1" s="1"/>
  <c r="G27" i="1"/>
  <c r="K26" i="1"/>
  <c r="G26" i="1"/>
  <c r="J25" i="1"/>
  <c r="G25" i="1"/>
  <c r="G24" i="1"/>
  <c r="K22" i="1"/>
  <c r="G22" i="1"/>
  <c r="G17" i="1"/>
  <c r="G16" i="1"/>
  <c r="G15" i="1"/>
  <c r="G14" i="1"/>
  <c r="F11" i="1"/>
  <c r="E11" i="1"/>
  <c r="G10" i="1"/>
  <c r="G9" i="1"/>
  <c r="G8" i="1"/>
  <c r="K40" i="1"/>
  <c r="K47" i="1"/>
  <c r="J65" i="1"/>
  <c r="K30" i="1"/>
  <c r="K36" i="1"/>
  <c r="K60" i="1"/>
  <c r="K77" i="1"/>
  <c r="K24" i="1"/>
  <c r="J28" i="1" l="1"/>
  <c r="K28" i="1" s="1"/>
  <c r="M28" i="1" s="1"/>
  <c r="J57" i="1"/>
  <c r="G74" i="1"/>
  <c r="M17" i="1"/>
  <c r="K19" i="1"/>
  <c r="G19" i="1"/>
  <c r="M37" i="1"/>
  <c r="M36" i="1"/>
  <c r="G65" i="1"/>
  <c r="M24" i="1"/>
  <c r="M40" i="1"/>
  <c r="M32" i="1"/>
  <c r="M34" i="1"/>
  <c r="G57" i="1"/>
  <c r="M61" i="1"/>
  <c r="M63" i="1"/>
  <c r="G69" i="1"/>
  <c r="M60" i="1"/>
  <c r="M30" i="1"/>
  <c r="F80" i="1"/>
  <c r="E84" i="1" s="1"/>
  <c r="M26" i="1"/>
  <c r="M29" i="1"/>
  <c r="M62" i="1"/>
  <c r="M64" i="1"/>
  <c r="M77" i="1"/>
  <c r="G11" i="1"/>
  <c r="E80" i="1"/>
  <c r="E83" i="1" s="1"/>
  <c r="K25" i="1"/>
  <c r="M25" i="1" s="1"/>
  <c r="M42" i="1"/>
  <c r="M52" i="1"/>
  <c r="M10" i="1"/>
  <c r="M73" i="1"/>
  <c r="G78" i="1"/>
  <c r="M9" i="1"/>
  <c r="M48" i="1"/>
  <c r="M31" i="1"/>
  <c r="M46" i="1"/>
  <c r="M49" i="1"/>
  <c r="M53" i="1"/>
  <c r="M55" i="1"/>
  <c r="M14" i="1"/>
  <c r="M16" i="1"/>
  <c r="M22" i="1"/>
  <c r="M41" i="1"/>
  <c r="J11" i="1"/>
  <c r="M15" i="1"/>
  <c r="K11" i="1"/>
  <c r="M47" i="1"/>
  <c r="K74" i="1"/>
  <c r="M74" i="1" s="1"/>
  <c r="K68" i="1"/>
  <c r="M68" i="1" s="1"/>
  <c r="K27" i="1"/>
  <c r="M33" i="1"/>
  <c r="M44" i="1"/>
  <c r="M50" i="1"/>
  <c r="M54" i="1"/>
  <c r="M39" i="1"/>
  <c r="M72" i="1"/>
  <c r="K69" i="1"/>
  <c r="M8" i="1"/>
  <c r="I80" i="1"/>
  <c r="I83" i="1" s="1"/>
  <c r="K65" i="1"/>
  <c r="M51" i="1"/>
  <c r="K78" i="1"/>
  <c r="M27" i="1" l="1"/>
  <c r="K57" i="1"/>
  <c r="K80" i="1" s="1"/>
  <c r="M69" i="1"/>
  <c r="M19" i="1"/>
  <c r="M65" i="1"/>
  <c r="E85" i="1"/>
  <c r="G80" i="1"/>
  <c r="M11" i="1"/>
  <c r="J80" i="1"/>
  <c r="I84" i="1" s="1"/>
  <c r="I85" i="1" s="1"/>
  <c r="M78" i="1"/>
  <c r="M80" i="1" l="1"/>
  <c r="M57" i="1"/>
</calcChain>
</file>

<file path=xl/sharedStrings.xml><?xml version="1.0" encoding="utf-8"?>
<sst xmlns="http://schemas.openxmlformats.org/spreadsheetml/2006/main" count="160" uniqueCount="150">
  <si>
    <t>Clemens Crossing Elementary School</t>
  </si>
  <si>
    <t>BUDGET</t>
  </si>
  <si>
    <t>Account No.</t>
  </si>
  <si>
    <t>Over / Under</t>
  </si>
  <si>
    <t>Income</t>
  </si>
  <si>
    <t>Expense</t>
  </si>
  <si>
    <t>Description</t>
  </si>
  <si>
    <t>Balance</t>
  </si>
  <si>
    <t>Budget</t>
  </si>
  <si>
    <t>PROGRAMS</t>
  </si>
  <si>
    <t xml:space="preserve">430106 </t>
  </si>
  <si>
    <t>521107</t>
  </si>
  <si>
    <t>Memory Book</t>
  </si>
  <si>
    <t xml:space="preserve">   420120</t>
  </si>
  <si>
    <t xml:space="preserve">   520120</t>
  </si>
  <si>
    <t>Book Fair</t>
  </si>
  <si>
    <t>Carnival</t>
  </si>
  <si>
    <t>510000</t>
  </si>
  <si>
    <t>TOTAL PROGRAMS</t>
  </si>
  <si>
    <t>FUNDRAISER</t>
  </si>
  <si>
    <t>420124</t>
  </si>
  <si>
    <t>520125</t>
  </si>
  <si>
    <t>Direct Donation</t>
  </si>
  <si>
    <t xml:space="preserve">   420106</t>
  </si>
  <si>
    <t xml:space="preserve">   520107</t>
  </si>
  <si>
    <t>Spiritwear/Magnets/Water Bottles</t>
  </si>
  <si>
    <t>420150</t>
  </si>
  <si>
    <t>520130</t>
  </si>
  <si>
    <t>Readathon</t>
  </si>
  <si>
    <t xml:space="preserve">   420125</t>
  </si>
  <si>
    <t>520122</t>
  </si>
  <si>
    <t>Restaurant Night/Gold Fundraiser</t>
  </si>
  <si>
    <t>420000</t>
  </si>
  <si>
    <t>520000</t>
  </si>
  <si>
    <t>TOTAL FUNDRAISER</t>
  </si>
  <si>
    <t>530000</t>
  </si>
  <si>
    <t>PTA SPONSORED ACTIVITIES</t>
  </si>
  <si>
    <t>530280</t>
  </si>
  <si>
    <t>Science Fair</t>
  </si>
  <si>
    <t>530240</t>
  </si>
  <si>
    <t>Student Enrichment</t>
  </si>
  <si>
    <t>530243</t>
  </si>
  <si>
    <t>Afterschool Tutoring Program</t>
  </si>
  <si>
    <t>530242</t>
  </si>
  <si>
    <t>Simulated Congressional Hearing</t>
  </si>
  <si>
    <t xml:space="preserve"> 530240</t>
  </si>
  <si>
    <t>CCES Scholarship Fund</t>
  </si>
  <si>
    <t>Total Student Enrichment</t>
  </si>
  <si>
    <t>530236</t>
  </si>
  <si>
    <t>Box Tops/Labels for Education</t>
  </si>
  <si>
    <t>530233</t>
  </si>
  <si>
    <t>Bingo</t>
  </si>
  <si>
    <t>530231</t>
  </si>
  <si>
    <t>DJ event/Family Fun Night</t>
  </si>
  <si>
    <t>530201</t>
  </si>
  <si>
    <t>Career Day</t>
  </si>
  <si>
    <t>530202</t>
  </si>
  <si>
    <t>Closing exercises</t>
  </si>
  <si>
    <t>PBIS (ROAR program)</t>
  </si>
  <si>
    <t xml:space="preserve">530203 </t>
  </si>
  <si>
    <t>Cultural Arts</t>
  </si>
  <si>
    <t>530239</t>
  </si>
  <si>
    <t>International Night</t>
  </si>
  <si>
    <t>530203</t>
  </si>
  <si>
    <t>Visiting Class Enrichment</t>
  </si>
  <si>
    <t>Total Cultural Arts</t>
  </si>
  <si>
    <t>530204</t>
  </si>
  <si>
    <t>STEM (MESA, D.I., LegoLeague)</t>
  </si>
  <si>
    <t>530205</t>
  </si>
  <si>
    <t>PTACHC Scholarship Fund</t>
  </si>
  <si>
    <t>530207</t>
  </si>
  <si>
    <t>Principal's Fund (for Staff)</t>
  </si>
  <si>
    <t>530214</t>
  </si>
  <si>
    <t>Meeting Programs/Volunteer Appreciation</t>
  </si>
  <si>
    <t>530215</t>
  </si>
  <si>
    <t>Paw Print Press</t>
  </si>
  <si>
    <t>530216</t>
  </si>
  <si>
    <t>Reflections</t>
  </si>
  <si>
    <t>530218</t>
  </si>
  <si>
    <t>Room Parents</t>
  </si>
  <si>
    <t>530222</t>
  </si>
  <si>
    <t>Staff Appreciation</t>
  </si>
  <si>
    <t>530223</t>
  </si>
  <si>
    <t>Teachers Fund (for Students)</t>
  </si>
  <si>
    <t>530225</t>
  </si>
  <si>
    <t>Winter Activity (Roller Skate Night)</t>
  </si>
  <si>
    <t>530227</t>
  </si>
  <si>
    <t>Teacher Awards</t>
  </si>
  <si>
    <t>530229</t>
  </si>
  <si>
    <t>Special Ed</t>
  </si>
  <si>
    <t>530230</t>
  </si>
  <si>
    <t>Volunteer Coordinator</t>
  </si>
  <si>
    <t xml:space="preserve">530000 </t>
  </si>
  <si>
    <t>TOTAL PTA SPONSORED ACTIVITIES</t>
  </si>
  <si>
    <t>540000</t>
  </si>
  <si>
    <t>PTA ADMINISTRATIVE EXPENSE</t>
  </si>
  <si>
    <t>550402</t>
  </si>
  <si>
    <t>MD Annual Update of Registration</t>
  </si>
  <si>
    <t>540339</t>
  </si>
  <si>
    <t>Bank fees/Check Printing</t>
  </si>
  <si>
    <t>540331</t>
  </si>
  <si>
    <t>Insurance</t>
  </si>
  <si>
    <t>540334</t>
  </si>
  <si>
    <t>Office Supplies and Website</t>
  </si>
  <si>
    <t>540335</t>
  </si>
  <si>
    <t>Printing/Directory</t>
  </si>
  <si>
    <t>TOTAL ADMINISTRATIVE</t>
  </si>
  <si>
    <t>MEMBERSHIP</t>
  </si>
  <si>
    <t>401000</t>
  </si>
  <si>
    <t>540333</t>
  </si>
  <si>
    <t>Membership</t>
  </si>
  <si>
    <t>TOTAL MEMBERSHIP</t>
  </si>
  <si>
    <t>450000</t>
  </si>
  <si>
    <t xml:space="preserve">MISC. INCOME  </t>
  </si>
  <si>
    <t>490002</t>
  </si>
  <si>
    <t>Addl Misc Income / Expense</t>
  </si>
  <si>
    <t>TOTAL MISC INCOME</t>
  </si>
  <si>
    <t>Cash @ beginning school year</t>
  </si>
  <si>
    <t xml:space="preserve">Total Income </t>
  </si>
  <si>
    <t>proposed</t>
  </si>
  <si>
    <t xml:space="preserve">Total Expenses </t>
  </si>
  <si>
    <t>Cash - Ending Balance</t>
  </si>
  <si>
    <t>Balance per Bank Register</t>
  </si>
  <si>
    <t xml:space="preserve">      </t>
  </si>
  <si>
    <t>TBD</t>
  </si>
  <si>
    <t>MISC. EXPENSES</t>
  </si>
  <si>
    <t>Kindergarten T-Shirts</t>
  </si>
  <si>
    <t>TOTAL MISC. EXPENSES</t>
  </si>
  <si>
    <t>Health &amp; Fitness</t>
  </si>
  <si>
    <t>Snow Cones for Field Day</t>
  </si>
  <si>
    <t>560771</t>
  </si>
  <si>
    <t>ACTUAL (FY 2017-18)</t>
  </si>
  <si>
    <t>420140</t>
  </si>
  <si>
    <t>520141</t>
  </si>
  <si>
    <t>Holiday Shoppe</t>
  </si>
  <si>
    <t>Veterans Day</t>
  </si>
  <si>
    <t>530209</t>
  </si>
  <si>
    <t>530212</t>
  </si>
  <si>
    <t>Flag Day</t>
  </si>
  <si>
    <t>Educational Software (PebbleGo)</t>
  </si>
  <si>
    <t>TOTAL 2017-2018</t>
  </si>
  <si>
    <t>5th Grade Field Trip</t>
  </si>
  <si>
    <t>Visiting Author</t>
  </si>
  <si>
    <t>Estimated Balance: 01 Sep 2017</t>
  </si>
  <si>
    <t>Estimated Balance: 01 Sep 17</t>
  </si>
  <si>
    <t>570001</t>
  </si>
  <si>
    <t>560800</t>
  </si>
  <si>
    <t>530244</t>
  </si>
  <si>
    <t>As of 02/05/2018</t>
  </si>
  <si>
    <t>PTA Budget  2017-2018 School Year (Updated 5 February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</si>
</sst>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Fill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4" fillId="0" borderId="17" xfId="0" applyFont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14" xfId="0" applyNumberFormat="1" applyFont="1" applyBorder="1"/>
    <xf numFmtId="0" fontId="6" fillId="0" borderId="14" xfId="0" applyFont="1" applyBorder="1"/>
    <xf numFmtId="0" fontId="4" fillId="0" borderId="14" xfId="0" applyFont="1" applyBorder="1"/>
    <xf numFmtId="7" fontId="4" fillId="0" borderId="15" xfId="0" applyNumberFormat="1" applyFont="1" applyBorder="1"/>
    <xf numFmtId="7" fontId="4" fillId="0" borderId="14" xfId="0" applyNumberFormat="1" applyFont="1" applyBorder="1"/>
    <xf numFmtId="7" fontId="4" fillId="0" borderId="17" xfId="0" applyNumberFormat="1" applyFont="1" applyBorder="1"/>
    <xf numFmtId="7" fontId="4" fillId="0" borderId="16" xfId="0" applyNumberFormat="1" applyFont="1" applyBorder="1"/>
    <xf numFmtId="7" fontId="4" fillId="0" borderId="11" xfId="0" applyNumberFormat="1" applyFont="1" applyFill="1" applyBorder="1"/>
    <xf numFmtId="7" fontId="4" fillId="0" borderId="7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17" xfId="0" applyNumberFormat="1" applyFont="1" applyFill="1" applyBorder="1"/>
    <xf numFmtId="7" fontId="4" fillId="0" borderId="0" xfId="0" applyNumberFormat="1" applyFont="1" applyFill="1" applyBorder="1"/>
    <xf numFmtId="7" fontId="4" fillId="0" borderId="7" xfId="0" applyNumberFormat="1" applyFont="1" applyFill="1" applyBorder="1"/>
    <xf numFmtId="0" fontId="4" fillId="0" borderId="0" xfId="0" applyFont="1" applyFill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9" xfId="0" applyFont="1" applyBorder="1"/>
    <xf numFmtId="7" fontId="5" fillId="2" borderId="18" xfId="0" applyNumberFormat="1" applyFont="1" applyFill="1" applyBorder="1"/>
    <xf numFmtId="7" fontId="5" fillId="2" borderId="19" xfId="0" applyNumberFormat="1" applyFont="1" applyFill="1" applyBorder="1"/>
    <xf numFmtId="7" fontId="5" fillId="0" borderId="17" xfId="0" applyNumberFormat="1" applyFont="1" applyBorder="1"/>
    <xf numFmtId="7" fontId="5" fillId="3" borderId="19" xfId="0" applyNumberFormat="1" applyFont="1" applyFill="1" applyBorder="1"/>
    <xf numFmtId="7" fontId="5" fillId="3" borderId="18" xfId="0" applyNumberFormat="1" applyFont="1" applyFill="1" applyBorder="1"/>
    <xf numFmtId="7" fontId="5" fillId="2" borderId="21" xfId="0" applyNumberFormat="1" applyFont="1" applyFill="1" applyBorder="1"/>
    <xf numFmtId="7" fontId="5" fillId="0" borderId="11" xfId="0" applyNumberFormat="1" applyFont="1" applyFill="1" applyBorder="1"/>
    <xf numFmtId="7" fontId="5" fillId="0" borderId="22" xfId="0" applyNumberFormat="1" applyFont="1" applyFill="1" applyBorder="1"/>
    <xf numFmtId="0" fontId="5" fillId="0" borderId="0" xfId="0" applyFont="1"/>
    <xf numFmtId="49" fontId="4" fillId="0" borderId="5" xfId="0" applyNumberFormat="1" applyFont="1" applyBorder="1"/>
    <xf numFmtId="49" fontId="4" fillId="0" borderId="0" xfId="0" applyNumberFormat="1" applyFont="1" applyBorder="1"/>
    <xf numFmtId="7" fontId="4" fillId="0" borderId="0" xfId="0" applyNumberFormat="1" applyFont="1" applyBorder="1"/>
    <xf numFmtId="7" fontId="4" fillId="0" borderId="11" xfId="0" applyNumberFormat="1" applyFont="1" applyBorder="1"/>
    <xf numFmtId="7" fontId="4" fillId="0" borderId="23" xfId="0" applyNumberFormat="1" applyFont="1" applyFill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5" xfId="0" applyFont="1" applyFill="1" applyBorder="1"/>
    <xf numFmtId="7" fontId="4" fillId="0" borderId="17" xfId="1" applyNumberFormat="1" applyFont="1" applyFill="1" applyBorder="1"/>
    <xf numFmtId="7" fontId="4" fillId="0" borderId="0" xfId="1" applyNumberFormat="1" applyFont="1" applyFill="1" applyBorder="1"/>
    <xf numFmtId="7" fontId="4" fillId="0" borderId="11" xfId="1" applyNumberFormat="1" applyFont="1" applyFill="1" applyBorder="1"/>
    <xf numFmtId="0" fontId="7" fillId="0" borderId="5" xfId="0" applyFont="1" applyFill="1" applyBorder="1"/>
    <xf numFmtId="49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6" borderId="0" xfId="0" applyFont="1" applyFill="1" applyBorder="1"/>
    <xf numFmtId="7" fontId="7" fillId="6" borderId="17" xfId="1" applyNumberFormat="1" applyFont="1" applyFill="1" applyBorder="1"/>
    <xf numFmtId="7" fontId="7" fillId="6" borderId="0" xfId="1" applyNumberFormat="1" applyFont="1" applyFill="1" applyBorder="1"/>
    <xf numFmtId="7" fontId="7" fillId="6" borderId="11" xfId="1" applyNumberFormat="1" applyFont="1" applyFill="1" applyBorder="1"/>
    <xf numFmtId="7" fontId="7" fillId="6" borderId="7" xfId="0" applyNumberFormat="1" applyFont="1" applyFill="1" applyBorder="1"/>
    <xf numFmtId="0" fontId="7" fillId="0" borderId="0" xfId="0" applyFont="1" applyFill="1"/>
    <xf numFmtId="0" fontId="5" fillId="0" borderId="8" xfId="0" applyFont="1" applyBorder="1"/>
    <xf numFmtId="7" fontId="5" fillId="2" borderId="18" xfId="1" applyNumberFormat="1" applyFont="1" applyFill="1" applyBorder="1"/>
    <xf numFmtId="7" fontId="5" fillId="2" borderId="19" xfId="1" applyNumberFormat="1" applyFont="1" applyFill="1" applyBorder="1"/>
    <xf numFmtId="7" fontId="5" fillId="0" borderId="17" xfId="1" applyNumberFormat="1" applyFont="1" applyBorder="1"/>
    <xf numFmtId="7" fontId="5" fillId="3" borderId="19" xfId="1" applyNumberFormat="1" applyFont="1" applyFill="1" applyBorder="1"/>
    <xf numFmtId="7" fontId="5" fillId="2" borderId="21" xfId="1" applyNumberFormat="1" applyFont="1" applyFill="1" applyBorder="1"/>
    <xf numFmtId="7" fontId="5" fillId="0" borderId="11" xfId="1" applyNumberFormat="1" applyFont="1" applyFill="1" applyBorder="1"/>
    <xf numFmtId="0" fontId="4" fillId="0" borderId="5" xfId="0" applyFont="1" applyBorder="1"/>
    <xf numFmtId="7" fontId="4" fillId="0" borderId="0" xfId="1" applyNumberFormat="1" applyFont="1" applyBorder="1"/>
    <xf numFmtId="7" fontId="4" fillId="0" borderId="17" xfId="1" applyNumberFormat="1" applyFont="1" applyBorder="1"/>
    <xf numFmtId="7" fontId="4" fillId="0" borderId="11" xfId="1" applyNumberFormat="1" applyFont="1" applyBorder="1"/>
    <xf numFmtId="7" fontId="4" fillId="0" borderId="12" xfId="1" applyNumberFormat="1" applyFont="1" applyFill="1" applyBorder="1"/>
    <xf numFmtId="7" fontId="4" fillId="0" borderId="15" xfId="1" applyNumberFormat="1" applyFont="1" applyBorder="1"/>
    <xf numFmtId="7" fontId="4" fillId="0" borderId="14" xfId="1" applyNumberFormat="1" applyFont="1" applyBorder="1"/>
    <xf numFmtId="7" fontId="4" fillId="0" borderId="16" xfId="1" applyNumberFormat="1" applyFont="1" applyBorder="1"/>
    <xf numFmtId="7" fontId="5" fillId="0" borderId="33" xfId="1" applyNumberFormat="1" applyFont="1" applyBorder="1"/>
    <xf numFmtId="49" fontId="4" fillId="0" borderId="0" xfId="0" applyNumberFormat="1" applyFont="1" applyBorder="1" applyAlignment="1">
      <alignment horizontal="center"/>
    </xf>
    <xf numFmtId="7" fontId="4" fillId="4" borderId="0" xfId="1" applyNumberFormat="1" applyFont="1" applyFill="1" applyBorder="1"/>
    <xf numFmtId="7" fontId="4" fillId="4" borderId="11" xfId="1" applyNumberFormat="1" applyFont="1" applyFill="1" applyBorder="1"/>
    <xf numFmtId="7" fontId="4" fillId="0" borderId="9" xfId="1" applyNumberFormat="1" applyFont="1" applyBorder="1"/>
    <xf numFmtId="49" fontId="4" fillId="0" borderId="13" xfId="0" applyNumberFormat="1" applyFont="1" applyBorder="1" applyAlignment="1">
      <alignment horizontal="center"/>
    </xf>
    <xf numFmtId="7" fontId="4" fillId="0" borderId="24" xfId="0" applyNumberFormat="1" applyFont="1" applyFill="1" applyBorder="1"/>
    <xf numFmtId="7" fontId="4" fillId="0" borderId="9" xfId="0" applyNumberFormat="1" applyFont="1" applyFill="1" applyBorder="1"/>
    <xf numFmtId="7" fontId="5" fillId="2" borderId="24" xfId="0" applyNumberFormat="1" applyFont="1" applyFill="1" applyBorder="1"/>
    <xf numFmtId="7" fontId="5" fillId="2" borderId="9" xfId="0" applyNumberFormat="1" applyFont="1" applyFill="1" applyBorder="1"/>
    <xf numFmtId="7" fontId="5" fillId="0" borderId="9" xfId="1" applyNumberFormat="1" applyFont="1" applyBorder="1"/>
    <xf numFmtId="0" fontId="4" fillId="0" borderId="25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7" fontId="4" fillId="0" borderId="19" xfId="1" applyNumberFormat="1" applyFont="1" applyBorder="1"/>
    <xf numFmtId="7" fontId="4" fillId="0" borderId="21" xfId="1" applyNumberFormat="1" applyFont="1" applyBorder="1"/>
    <xf numFmtId="0" fontId="5" fillId="0" borderId="0" xfId="0" applyFont="1" applyBorder="1"/>
    <xf numFmtId="7" fontId="4" fillId="0" borderId="0" xfId="0" applyNumberFormat="1" applyFont="1"/>
    <xf numFmtId="0" fontId="8" fillId="0" borderId="5" xfId="0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0" xfId="0" applyFont="1"/>
    <xf numFmtId="7" fontId="4" fillId="0" borderId="24" xfId="1" applyNumberFormat="1" applyFont="1" applyFill="1" applyBorder="1"/>
    <xf numFmtId="7" fontId="4" fillId="0" borderId="9" xfId="1" applyNumberFormat="1" applyFont="1" applyFill="1" applyBorder="1"/>
    <xf numFmtId="49" fontId="9" fillId="0" borderId="0" xfId="0" applyNumberFormat="1" applyFont="1" applyBorder="1"/>
    <xf numFmtId="49" fontId="5" fillId="0" borderId="0" xfId="0" applyNumberFormat="1" applyFont="1"/>
    <xf numFmtId="7" fontId="4" fillId="0" borderId="21" xfId="1" applyNumberFormat="1" applyFont="1" applyFill="1" applyBorder="1"/>
    <xf numFmtId="7" fontId="4" fillId="0" borderId="22" xfId="1" applyNumberFormat="1" applyFont="1" applyBorder="1"/>
    <xf numFmtId="49" fontId="4" fillId="0" borderId="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5" fillId="0" borderId="27" xfId="0" applyFont="1" applyBorder="1"/>
    <xf numFmtId="7" fontId="5" fillId="0" borderId="20" xfId="1" applyNumberFormat="1" applyFont="1" applyBorder="1"/>
    <xf numFmtId="7" fontId="4" fillId="0" borderId="28" xfId="1" applyNumberFormat="1" applyFont="1" applyBorder="1"/>
    <xf numFmtId="7" fontId="4" fillId="0" borderId="29" xfId="0" applyNumberFormat="1" applyFont="1" applyFill="1" applyBorder="1"/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7" fontId="6" fillId="2" borderId="30" xfId="1" applyNumberFormat="1" applyFont="1" applyFill="1" applyBorder="1" applyAlignment="1">
      <alignment vertical="center"/>
    </xf>
    <xf numFmtId="7" fontId="6" fillId="2" borderId="2" xfId="1" applyNumberFormat="1" applyFont="1" applyFill="1" applyBorder="1" applyAlignment="1">
      <alignment vertical="center"/>
    </xf>
    <xf numFmtId="7" fontId="6" fillId="0" borderId="17" xfId="1" applyNumberFormat="1" applyFont="1" applyFill="1" applyBorder="1" applyAlignment="1">
      <alignment vertical="center"/>
    </xf>
    <xf numFmtId="7" fontId="6" fillId="3" borderId="19" xfId="1" applyNumberFormat="1" applyFont="1" applyFill="1" applyBorder="1" applyAlignment="1">
      <alignment vertical="center"/>
    </xf>
    <xf numFmtId="7" fontId="6" fillId="2" borderId="21" xfId="1" applyNumberFormat="1" applyFont="1" applyFill="1" applyBorder="1" applyAlignment="1">
      <alignment vertical="center"/>
    </xf>
    <xf numFmtId="7" fontId="6" fillId="0" borderId="6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4" fillId="0" borderId="30" xfId="0" applyNumberFormat="1" applyFont="1" applyBorder="1"/>
    <xf numFmtId="49" fontId="4" fillId="0" borderId="31" xfId="0" applyNumberFormat="1" applyFont="1" applyBorder="1"/>
    <xf numFmtId="0" fontId="4" fillId="0" borderId="31" xfId="0" applyFont="1" applyBorder="1"/>
    <xf numFmtId="43" fontId="4" fillId="0" borderId="31" xfId="1" applyFont="1" applyBorder="1"/>
    <xf numFmtId="43" fontId="4" fillId="0" borderId="17" xfId="1" applyFont="1" applyBorder="1"/>
    <xf numFmtId="43" fontId="4" fillId="0" borderId="31" xfId="1" applyFont="1" applyFill="1" applyBorder="1"/>
    <xf numFmtId="0" fontId="4" fillId="0" borderId="6" xfId="0" applyFont="1" applyBorder="1"/>
    <xf numFmtId="44" fontId="4" fillId="0" borderId="0" xfId="2" applyFont="1" applyBorder="1"/>
    <xf numFmtId="43" fontId="11" fillId="0" borderId="0" xfId="1" applyFont="1" applyBorder="1"/>
    <xf numFmtId="43" fontId="4" fillId="0" borderId="0" xfId="1" applyFont="1" applyBorder="1"/>
    <xf numFmtId="164" fontId="4" fillId="0" borderId="0" xfId="1" applyNumberFormat="1" applyFont="1" applyBorder="1"/>
    <xf numFmtId="0" fontId="4" fillId="0" borderId="11" xfId="0" applyFont="1" applyBorder="1"/>
    <xf numFmtId="164" fontId="4" fillId="0" borderId="0" xfId="0" applyNumberFormat="1" applyFont="1"/>
    <xf numFmtId="43" fontId="8" fillId="0" borderId="0" xfId="1" applyFont="1" applyBorder="1"/>
    <xf numFmtId="43" fontId="4" fillId="0" borderId="0" xfId="1" applyFont="1" applyFill="1" applyBorder="1"/>
    <xf numFmtId="43" fontId="4" fillId="0" borderId="11" xfId="0" applyNumberFormat="1" applyFont="1" applyBorder="1"/>
    <xf numFmtId="44" fontId="4" fillId="5" borderId="0" xfId="2" applyFont="1" applyFill="1" applyBorder="1"/>
    <xf numFmtId="43" fontId="8" fillId="5" borderId="0" xfId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44" fontId="4" fillId="0" borderId="0" xfId="2" applyFont="1" applyFill="1" applyBorder="1"/>
    <xf numFmtId="43" fontId="5" fillId="0" borderId="0" xfId="1" applyFont="1" applyFill="1" applyBorder="1"/>
    <xf numFmtId="43" fontId="5" fillId="0" borderId="17" xfId="1" applyFont="1" applyFill="1" applyBorder="1"/>
    <xf numFmtId="7" fontId="6" fillId="0" borderId="0" xfId="1" applyNumberFormat="1" applyFont="1" applyFill="1" applyBorder="1"/>
    <xf numFmtId="164" fontId="4" fillId="0" borderId="11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0" fontId="4" fillId="0" borderId="27" xfId="0" applyFont="1" applyBorder="1"/>
    <xf numFmtId="43" fontId="4" fillId="0" borderId="27" xfId="1" applyFont="1" applyBorder="1"/>
    <xf numFmtId="43" fontId="4" fillId="0" borderId="27" xfId="1" applyFont="1" applyFill="1" applyBorder="1"/>
    <xf numFmtId="0" fontId="4" fillId="0" borderId="32" xfId="0" applyFont="1" applyBorder="1"/>
    <xf numFmtId="43" fontId="4" fillId="0" borderId="0" xfId="1" applyFont="1"/>
    <xf numFmtId="43" fontId="4" fillId="0" borderId="0" xfId="1" applyFont="1" applyFill="1"/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yn/Documents/PTA/Treasurer/PTA%20Budget%202015-2016%20pre%20changes%20201605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roposed 2015-2016"/>
      <sheetName val="Budget to Actual"/>
      <sheetName val="Bank Register"/>
      <sheetName val="Income"/>
      <sheetName val="Misc Income_Exp"/>
      <sheetName val="Donations"/>
      <sheetName val="Exp - Programs"/>
      <sheetName val="Exp - Fundr."/>
      <sheetName val="Exp - PTA Activ."/>
      <sheetName val="Exp - PTA (teachers)"/>
      <sheetName val="Exp - Admin &amp; Memb &amp; Comm"/>
      <sheetName val="2015-2016 Deposits"/>
      <sheetName val="AUDIT"/>
      <sheetName val="AUDIT2"/>
      <sheetName val="AUDIT (3)"/>
      <sheetName val="disbursement form"/>
      <sheetName val="$ recd form"/>
      <sheetName val="Bank Register 2013-14"/>
      <sheetName val="Income 2013-14"/>
      <sheetName val="Misc Income 2013-14"/>
      <sheetName val="Donations 2013-14"/>
      <sheetName val="Exp - Programs 2013-14"/>
      <sheetName val="Exp - Fundr. 2013-14"/>
      <sheetName val="Exp - PTA Activ. 2013-14"/>
      <sheetName val="Exp - PTA (teachers) 2013-14"/>
      <sheetName val="Exp - Admin &amp; Memb &amp; Comm 13-14"/>
    </sheetNames>
    <sheetDataSet>
      <sheetData sheetId="0"/>
      <sheetData sheetId="1"/>
      <sheetData sheetId="2">
        <row r="69">
          <cell r="K69">
            <v>888.36999999999989</v>
          </cell>
        </row>
      </sheetData>
      <sheetData sheetId="3">
        <row r="14">
          <cell r="D14">
            <v>92</v>
          </cell>
        </row>
      </sheetData>
      <sheetData sheetId="4">
        <row r="8">
          <cell r="F8">
            <v>0</v>
          </cell>
        </row>
      </sheetData>
      <sheetData sheetId="5">
        <row r="22">
          <cell r="C22">
            <v>7036</v>
          </cell>
        </row>
      </sheetData>
      <sheetData sheetId="6">
        <row r="10">
          <cell r="D10">
            <v>1879.81</v>
          </cell>
        </row>
      </sheetData>
      <sheetData sheetId="7">
        <row r="9">
          <cell r="D9">
            <v>15.89</v>
          </cell>
        </row>
      </sheetData>
      <sheetData sheetId="8">
        <row r="9">
          <cell r="I9">
            <v>0</v>
          </cell>
        </row>
        <row r="18">
          <cell r="D18">
            <v>0</v>
          </cell>
        </row>
      </sheetData>
      <sheetData sheetId="9">
        <row r="70">
          <cell r="D70">
            <v>1587.52</v>
          </cell>
        </row>
      </sheetData>
      <sheetData sheetId="10">
        <row r="12">
          <cell r="D12">
            <v>1026.7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zoomScaleNormal="100" workbookViewId="0">
      <pane ySplit="6" topLeftCell="A7" activePane="bottomLeft" state="frozen"/>
      <selection pane="bottomLeft" activeCell="A3" sqref="A3"/>
    </sheetView>
  </sheetViews>
  <sheetFormatPr defaultColWidth="9.109375" defaultRowHeight="11.4" x14ac:dyDescent="0.2"/>
  <cols>
    <col min="1" max="2" width="8.33203125" style="2" bestFit="1" customWidth="1"/>
    <col min="3" max="3" width="28.5546875" style="1" bestFit="1" customWidth="1"/>
    <col min="4" max="4" width="6.88671875" style="1" customWidth="1"/>
    <col min="5" max="5" width="11.33203125" style="1" bestFit="1" customWidth="1"/>
    <col min="6" max="6" width="11.5546875" style="1" customWidth="1"/>
    <col min="7" max="7" width="16.109375" style="1" customWidth="1"/>
    <col min="8" max="8" width="1.5546875" style="3" customWidth="1"/>
    <col min="9" max="9" width="10.88671875" style="4" customWidth="1"/>
    <col min="10" max="10" width="11.33203125" style="4" customWidth="1"/>
    <col min="11" max="11" width="10.88671875" style="4" customWidth="1"/>
    <col min="12" max="12" width="1.5546875" style="5" customWidth="1"/>
    <col min="13" max="13" width="11" style="1" customWidth="1"/>
    <col min="14" max="14" width="9.88671875" style="1" bestFit="1" customWidth="1"/>
    <col min="15" max="15" width="10.5546875" style="1" bestFit="1" customWidth="1"/>
    <col min="16" max="16" width="9.88671875" style="1" bestFit="1" customWidth="1"/>
    <col min="17" max="16384" width="9.109375" style="1"/>
  </cols>
  <sheetData>
    <row r="1" spans="1:13" ht="13.8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3.8" x14ac:dyDescent="0.25">
      <c r="A2" s="169" t="s">
        <v>149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" thickBot="1" x14ac:dyDescent="0.25"/>
    <row r="4" spans="1:13" ht="14.4" thickBot="1" x14ac:dyDescent="0.3">
      <c r="A4" s="6"/>
      <c r="B4" s="7"/>
      <c r="C4" s="8"/>
      <c r="D4" s="8"/>
      <c r="E4" s="170" t="s">
        <v>1</v>
      </c>
      <c r="F4" s="171"/>
      <c r="G4" s="171"/>
      <c r="H4" s="9"/>
      <c r="I4" s="170" t="s">
        <v>131</v>
      </c>
      <c r="J4" s="171"/>
      <c r="K4" s="172"/>
      <c r="L4" s="10"/>
      <c r="M4" s="11"/>
    </row>
    <row r="5" spans="1:13" ht="12" x14ac:dyDescent="0.25">
      <c r="A5" s="173" t="s">
        <v>2</v>
      </c>
      <c r="B5" s="174"/>
      <c r="C5" s="3"/>
      <c r="D5" s="3"/>
      <c r="E5" s="12"/>
      <c r="F5" s="12"/>
      <c r="G5" s="12"/>
      <c r="H5" s="9"/>
      <c r="I5" s="13"/>
      <c r="J5" s="13"/>
      <c r="K5" s="14"/>
      <c r="L5" s="3"/>
      <c r="M5" s="15" t="s">
        <v>3</v>
      </c>
    </row>
    <row r="6" spans="1:13" ht="12" x14ac:dyDescent="0.25">
      <c r="A6" s="16" t="s">
        <v>4</v>
      </c>
      <c r="B6" s="17" t="s">
        <v>5</v>
      </c>
      <c r="C6" s="18" t="s">
        <v>6</v>
      </c>
      <c r="D6" s="19"/>
      <c r="E6" s="18" t="s">
        <v>4</v>
      </c>
      <c r="F6" s="18" t="s">
        <v>5</v>
      </c>
      <c r="G6" s="18" t="s">
        <v>7</v>
      </c>
      <c r="H6" s="20"/>
      <c r="I6" s="21" t="s">
        <v>4</v>
      </c>
      <c r="J6" s="21" t="s">
        <v>5</v>
      </c>
      <c r="K6" s="22" t="s">
        <v>7</v>
      </c>
      <c r="L6" s="23"/>
      <c r="M6" s="24" t="s">
        <v>8</v>
      </c>
    </row>
    <row r="7" spans="1:13" ht="13.2" x14ac:dyDescent="0.25">
      <c r="A7" s="25"/>
      <c r="B7" s="26"/>
      <c r="C7" s="27" t="s">
        <v>9</v>
      </c>
      <c r="D7" s="28"/>
      <c r="E7" s="29"/>
      <c r="F7" s="30"/>
      <c r="G7" s="30"/>
      <c r="H7" s="31"/>
      <c r="I7" s="30"/>
      <c r="J7" s="30"/>
      <c r="K7" s="32"/>
      <c r="L7" s="33"/>
      <c r="M7" s="34"/>
    </row>
    <row r="8" spans="1:13" s="41" customFormat="1" x14ac:dyDescent="0.2">
      <c r="A8" s="35" t="s">
        <v>10</v>
      </c>
      <c r="B8" s="36" t="s">
        <v>11</v>
      </c>
      <c r="C8" s="37" t="s">
        <v>12</v>
      </c>
      <c r="D8" s="37"/>
      <c r="E8" s="38">
        <v>1500</v>
      </c>
      <c r="F8" s="39">
        <v>1000</v>
      </c>
      <c r="G8" s="39">
        <f>E8-F8</f>
        <v>500</v>
      </c>
      <c r="H8" s="38"/>
      <c r="I8" s="39">
        <v>24</v>
      </c>
      <c r="J8" s="39">
        <f>718+26.95</f>
        <v>744.95</v>
      </c>
      <c r="K8" s="33">
        <f>I8-J8</f>
        <v>-720.95</v>
      </c>
      <c r="L8" s="33"/>
      <c r="M8" s="40">
        <f>K8-G8</f>
        <v>-1220.95</v>
      </c>
    </row>
    <row r="9" spans="1:13" s="41" customFormat="1" x14ac:dyDescent="0.2">
      <c r="A9" s="42" t="s">
        <v>13</v>
      </c>
      <c r="B9" s="43" t="s">
        <v>14</v>
      </c>
      <c r="C9" s="37" t="s">
        <v>15</v>
      </c>
      <c r="D9" s="37"/>
      <c r="E9" s="38">
        <v>3000</v>
      </c>
      <c r="F9" s="39">
        <v>0</v>
      </c>
      <c r="G9" s="39">
        <f>E9-F9</f>
        <v>3000</v>
      </c>
      <c r="H9" s="38"/>
      <c r="I9" s="39">
        <f>2863.28+233.89</f>
        <v>3097.17</v>
      </c>
      <c r="J9" s="39">
        <v>0</v>
      </c>
      <c r="K9" s="33">
        <f>I9-J9</f>
        <v>3097.17</v>
      </c>
      <c r="L9" s="33"/>
      <c r="M9" s="40">
        <f>K9-G9</f>
        <v>97.170000000000073</v>
      </c>
    </row>
    <row r="10" spans="1:13" s="41" customFormat="1" x14ac:dyDescent="0.2">
      <c r="A10" s="44">
        <v>410107</v>
      </c>
      <c r="B10" s="45">
        <v>510106</v>
      </c>
      <c r="C10" s="37" t="s">
        <v>16</v>
      </c>
      <c r="D10" s="37"/>
      <c r="E10" s="38">
        <v>2000</v>
      </c>
      <c r="F10" s="39">
        <v>2000</v>
      </c>
      <c r="G10" s="39">
        <f>E10-F10</f>
        <v>0</v>
      </c>
      <c r="H10" s="38"/>
      <c r="I10" s="39">
        <v>0</v>
      </c>
      <c r="J10" s="39">
        <v>0</v>
      </c>
      <c r="K10" s="33">
        <f>I10-J10</f>
        <v>0</v>
      </c>
      <c r="L10" s="33"/>
      <c r="M10" s="40">
        <f>K10-G10</f>
        <v>0</v>
      </c>
    </row>
    <row r="11" spans="1:13" s="55" customFormat="1" ht="12" x14ac:dyDescent="0.25">
      <c r="A11" s="16"/>
      <c r="B11" s="17" t="s">
        <v>17</v>
      </c>
      <c r="C11" s="46" t="s">
        <v>18</v>
      </c>
      <c r="D11" s="46"/>
      <c r="E11" s="47">
        <f>SUM(E8:E10)</f>
        <v>6500</v>
      </c>
      <c r="F11" s="48">
        <f>SUM(F8:F10)</f>
        <v>3000</v>
      </c>
      <c r="G11" s="48">
        <f>SUM(G8:G10)</f>
        <v>3500</v>
      </c>
      <c r="H11" s="49"/>
      <c r="I11" s="50">
        <f>SUM(I8:I10)</f>
        <v>3121.17</v>
      </c>
      <c r="J11" s="51">
        <f>SUM(J8:J10)</f>
        <v>744.95</v>
      </c>
      <c r="K11" s="52">
        <f>SUM(K8:K10)</f>
        <v>2376.2200000000003</v>
      </c>
      <c r="L11" s="53"/>
      <c r="M11" s="54">
        <f>K11-G11</f>
        <v>-1123.7799999999997</v>
      </c>
    </row>
    <row r="12" spans="1:13" ht="8.25" customHeight="1" x14ac:dyDescent="0.2">
      <c r="A12" s="56"/>
      <c r="B12" s="57"/>
      <c r="C12" s="3"/>
      <c r="D12" s="3"/>
      <c r="E12" s="58"/>
      <c r="F12" s="58"/>
      <c r="G12" s="58"/>
      <c r="H12" s="31"/>
      <c r="I12" s="58"/>
      <c r="J12" s="58"/>
      <c r="K12" s="59"/>
      <c r="L12" s="33"/>
      <c r="M12" s="40"/>
    </row>
    <row r="13" spans="1:13" ht="13.2" x14ac:dyDescent="0.25">
      <c r="A13" s="25"/>
      <c r="B13" s="26"/>
      <c r="C13" s="27" t="s">
        <v>19</v>
      </c>
      <c r="D13" s="28"/>
      <c r="E13" s="29"/>
      <c r="F13" s="30"/>
      <c r="G13" s="30"/>
      <c r="H13" s="31"/>
      <c r="I13" s="30"/>
      <c r="J13" s="30"/>
      <c r="K13" s="32"/>
      <c r="L13" s="33"/>
      <c r="M13" s="60"/>
    </row>
    <row r="14" spans="1:13" s="41" customFormat="1" x14ac:dyDescent="0.2">
      <c r="A14" s="35" t="s">
        <v>20</v>
      </c>
      <c r="B14" s="36" t="s">
        <v>21</v>
      </c>
      <c r="C14" s="37" t="s">
        <v>22</v>
      </c>
      <c r="D14" s="37"/>
      <c r="E14" s="38">
        <v>7500</v>
      </c>
      <c r="F14" s="39">
        <v>0</v>
      </c>
      <c r="G14" s="39">
        <f>E14-F14</f>
        <v>7500</v>
      </c>
      <c r="H14" s="38"/>
      <c r="I14" s="39">
        <f>250+7153.38+995+250</f>
        <v>8648.380000000001</v>
      </c>
      <c r="J14" s="39">
        <v>0</v>
      </c>
      <c r="K14" s="33">
        <f>I14-J14</f>
        <v>8648.380000000001</v>
      </c>
      <c r="L14" s="33"/>
      <c r="M14" s="40">
        <f t="shared" ref="M14:M19" si="0">K14-G14</f>
        <v>1148.380000000001</v>
      </c>
    </row>
    <row r="15" spans="1:13" s="41" customFormat="1" x14ac:dyDescent="0.2">
      <c r="A15" s="42" t="s">
        <v>23</v>
      </c>
      <c r="B15" s="43" t="s">
        <v>24</v>
      </c>
      <c r="C15" s="37" t="s">
        <v>25</v>
      </c>
      <c r="D15" s="37"/>
      <c r="E15" s="38">
        <v>2300</v>
      </c>
      <c r="F15" s="39">
        <v>2300</v>
      </c>
      <c r="G15" s="39">
        <f>E15-F15</f>
        <v>0</v>
      </c>
      <c r="H15" s="38"/>
      <c r="I15" s="39">
        <v>1913</v>
      </c>
      <c r="J15" s="39">
        <f>790+1091.35+572</f>
        <v>2453.35</v>
      </c>
      <c r="K15" s="33">
        <f>I15-J15</f>
        <v>-540.34999999999991</v>
      </c>
      <c r="L15" s="33"/>
      <c r="M15" s="40">
        <f t="shared" si="0"/>
        <v>-540.34999999999991</v>
      </c>
    </row>
    <row r="16" spans="1:13" s="41" customFormat="1" x14ac:dyDescent="0.2">
      <c r="A16" s="35" t="s">
        <v>26</v>
      </c>
      <c r="B16" s="36" t="s">
        <v>27</v>
      </c>
      <c r="C16" s="37" t="s">
        <v>28</v>
      </c>
      <c r="D16" s="37"/>
      <c r="E16" s="38">
        <v>3000</v>
      </c>
      <c r="F16" s="39">
        <v>0</v>
      </c>
      <c r="G16" s="39">
        <f>E16-F16</f>
        <v>3000</v>
      </c>
      <c r="H16" s="38"/>
      <c r="I16" s="39">
        <f>3775.54+1524.3+312+83+100</f>
        <v>5794.84</v>
      </c>
      <c r="J16" s="39">
        <v>0</v>
      </c>
      <c r="K16" s="33">
        <f>I16-J16</f>
        <v>5794.84</v>
      </c>
      <c r="L16" s="33"/>
      <c r="M16" s="40">
        <f t="shared" si="0"/>
        <v>2794.84</v>
      </c>
    </row>
    <row r="17" spans="1:13" s="41" customFormat="1" x14ac:dyDescent="0.2">
      <c r="A17" s="42" t="s">
        <v>29</v>
      </c>
      <c r="B17" s="36" t="s">
        <v>30</v>
      </c>
      <c r="C17" s="37" t="s">
        <v>31</v>
      </c>
      <c r="D17" s="37"/>
      <c r="E17" s="38">
        <v>1200</v>
      </c>
      <c r="F17" s="39">
        <v>0</v>
      </c>
      <c r="G17" s="39">
        <f>E17-F17</f>
        <v>1200</v>
      </c>
      <c r="H17" s="38"/>
      <c r="I17" s="39">
        <v>571.24</v>
      </c>
      <c r="J17" s="39">
        <v>0</v>
      </c>
      <c r="K17" s="33">
        <f>I17-J17</f>
        <v>571.24</v>
      </c>
      <c r="L17" s="33"/>
      <c r="M17" s="40">
        <f t="shared" si="0"/>
        <v>-628.76</v>
      </c>
    </row>
    <row r="18" spans="1:13" s="41" customFormat="1" x14ac:dyDescent="0.2">
      <c r="A18" s="35" t="s">
        <v>132</v>
      </c>
      <c r="B18" s="36" t="s">
        <v>133</v>
      </c>
      <c r="C18" s="37" t="s">
        <v>134</v>
      </c>
      <c r="D18" s="37"/>
      <c r="E18" s="38">
        <v>3300</v>
      </c>
      <c r="F18" s="39">
        <v>2700</v>
      </c>
      <c r="G18" s="39">
        <f>E18-F18</f>
        <v>600</v>
      </c>
      <c r="H18" s="38"/>
      <c r="I18" s="39">
        <v>3539</v>
      </c>
      <c r="J18" s="39">
        <v>2831.2</v>
      </c>
      <c r="K18" s="33">
        <f>I18-J18</f>
        <v>707.80000000000018</v>
      </c>
      <c r="L18" s="33"/>
      <c r="M18" s="40">
        <f t="shared" si="0"/>
        <v>107.80000000000018</v>
      </c>
    </row>
    <row r="19" spans="1:13" s="55" customFormat="1" ht="12" x14ac:dyDescent="0.25">
      <c r="A19" s="16" t="s">
        <v>32</v>
      </c>
      <c r="B19" s="17" t="s">
        <v>33</v>
      </c>
      <c r="C19" s="46" t="s">
        <v>34</v>
      </c>
      <c r="D19" s="46"/>
      <c r="E19" s="47">
        <f>SUM(E14:E18)</f>
        <v>17300</v>
      </c>
      <c r="F19" s="48">
        <f>SUM(F14:F18)</f>
        <v>5000</v>
      </c>
      <c r="G19" s="48">
        <f>SUM(G14:G18)</f>
        <v>12300</v>
      </c>
      <c r="H19" s="49"/>
      <c r="I19" s="50">
        <f>SUM(I14:I18)</f>
        <v>20466.460000000003</v>
      </c>
      <c r="J19" s="50">
        <f>SUM(J14:J18)</f>
        <v>5284.5499999999993</v>
      </c>
      <c r="K19" s="52">
        <f>SUM(K14:K18)</f>
        <v>15181.91</v>
      </c>
      <c r="L19" s="53"/>
      <c r="M19" s="54">
        <f t="shared" si="0"/>
        <v>2881.91</v>
      </c>
    </row>
    <row r="20" spans="1:13" ht="8.25" customHeight="1" x14ac:dyDescent="0.2">
      <c r="A20" s="56"/>
      <c r="B20" s="57"/>
      <c r="C20" s="3"/>
      <c r="D20" s="3"/>
      <c r="E20" s="58"/>
      <c r="F20" s="58"/>
      <c r="G20" s="58"/>
      <c r="H20" s="31"/>
      <c r="I20" s="58"/>
      <c r="J20" s="58"/>
      <c r="K20" s="59"/>
      <c r="L20" s="33"/>
      <c r="M20" s="40"/>
    </row>
    <row r="21" spans="1:13" ht="13.2" x14ac:dyDescent="0.25">
      <c r="A21" s="61"/>
      <c r="B21" s="62" t="s">
        <v>35</v>
      </c>
      <c r="C21" s="27" t="s">
        <v>36</v>
      </c>
      <c r="D21" s="28"/>
      <c r="E21" s="29"/>
      <c r="F21" s="30"/>
      <c r="G21" s="30"/>
      <c r="H21" s="31"/>
      <c r="I21" s="30"/>
      <c r="J21" s="30"/>
      <c r="K21" s="32"/>
      <c r="L21" s="33"/>
      <c r="M21" s="60"/>
    </row>
    <row r="22" spans="1:13" s="41" customFormat="1" x14ac:dyDescent="0.2">
      <c r="A22" s="63"/>
      <c r="B22" s="36" t="s">
        <v>37</v>
      </c>
      <c r="C22" s="37" t="s">
        <v>38</v>
      </c>
      <c r="D22" s="37"/>
      <c r="E22" s="64"/>
      <c r="F22" s="65">
        <v>200</v>
      </c>
      <c r="G22" s="65">
        <f t="shared" ref="G22:G56" si="1">E22-F22</f>
        <v>-200</v>
      </c>
      <c r="H22" s="64"/>
      <c r="I22" s="65"/>
      <c r="J22" s="65">
        <v>0</v>
      </c>
      <c r="K22" s="66">
        <f>I22-J22</f>
        <v>0</v>
      </c>
      <c r="L22" s="66"/>
      <c r="M22" s="40">
        <f>K22-G22</f>
        <v>200</v>
      </c>
    </row>
    <row r="23" spans="1:13" s="41" customFormat="1" x14ac:dyDescent="0.2">
      <c r="A23" s="63"/>
      <c r="B23" s="36" t="s">
        <v>39</v>
      </c>
      <c r="C23" s="37" t="s">
        <v>40</v>
      </c>
      <c r="D23" s="37"/>
      <c r="E23" s="64"/>
      <c r="F23" s="65"/>
      <c r="G23" s="65"/>
      <c r="H23" s="64"/>
      <c r="I23" s="65"/>
      <c r="J23" s="65"/>
      <c r="K23" s="66"/>
      <c r="L23" s="66"/>
      <c r="M23" s="40"/>
    </row>
    <row r="24" spans="1:13" s="75" customFormat="1" ht="10.199999999999999" x14ac:dyDescent="0.2">
      <c r="A24" s="67"/>
      <c r="B24" s="68" t="s">
        <v>41</v>
      </c>
      <c r="C24" s="69" t="s">
        <v>42</v>
      </c>
      <c r="D24" s="70"/>
      <c r="E24" s="71"/>
      <c r="F24" s="72">
        <v>2000</v>
      </c>
      <c r="G24" s="72">
        <f t="shared" si="1"/>
        <v>-2000</v>
      </c>
      <c r="H24" s="71"/>
      <c r="I24" s="72"/>
      <c r="J24" s="72">
        <v>0</v>
      </c>
      <c r="K24" s="73">
        <f t="shared" ref="K24:K56" si="2">I24-J24</f>
        <v>0</v>
      </c>
      <c r="L24" s="73"/>
      <c r="M24" s="74">
        <f t="shared" ref="M24:M34" si="3">K24-G24</f>
        <v>2000</v>
      </c>
    </row>
    <row r="25" spans="1:13" s="75" customFormat="1" ht="10.199999999999999" x14ac:dyDescent="0.2">
      <c r="A25" s="67"/>
      <c r="B25" s="68" t="s">
        <v>43</v>
      </c>
      <c r="C25" s="69" t="s">
        <v>44</v>
      </c>
      <c r="D25" s="70"/>
      <c r="E25" s="71"/>
      <c r="F25" s="72">
        <v>250</v>
      </c>
      <c r="G25" s="72">
        <f t="shared" si="1"/>
        <v>-250</v>
      </c>
      <c r="H25" s="71"/>
      <c r="I25" s="72"/>
      <c r="J25" s="72">
        <f>'[1]Exp - PTA Activ.'!D18</f>
        <v>0</v>
      </c>
      <c r="K25" s="73">
        <f t="shared" si="2"/>
        <v>0</v>
      </c>
      <c r="L25" s="73"/>
      <c r="M25" s="74">
        <f t="shared" si="3"/>
        <v>250</v>
      </c>
    </row>
    <row r="26" spans="1:13" s="75" customFormat="1" ht="10.199999999999999" x14ac:dyDescent="0.2">
      <c r="A26" s="67"/>
      <c r="B26" s="68" t="s">
        <v>45</v>
      </c>
      <c r="C26" s="69" t="s">
        <v>141</v>
      </c>
      <c r="D26" s="70"/>
      <c r="E26" s="71"/>
      <c r="F26" s="72">
        <v>1000</v>
      </c>
      <c r="G26" s="72">
        <f t="shared" si="1"/>
        <v>-1000</v>
      </c>
      <c r="H26" s="71"/>
      <c r="I26" s="72">
        <v>66.86</v>
      </c>
      <c r="J26" s="72">
        <v>1000</v>
      </c>
      <c r="K26" s="73">
        <f t="shared" si="2"/>
        <v>-933.14</v>
      </c>
      <c r="L26" s="73"/>
      <c r="M26" s="74">
        <f t="shared" si="3"/>
        <v>66.860000000000014</v>
      </c>
    </row>
    <row r="27" spans="1:13" s="75" customFormat="1" ht="10.199999999999999" x14ac:dyDescent="0.2">
      <c r="A27" s="67"/>
      <c r="B27" s="68" t="s">
        <v>147</v>
      </c>
      <c r="C27" s="69" t="s">
        <v>46</v>
      </c>
      <c r="D27" s="70"/>
      <c r="E27" s="71"/>
      <c r="F27" s="72">
        <v>500</v>
      </c>
      <c r="G27" s="72">
        <f t="shared" si="1"/>
        <v>-500</v>
      </c>
      <c r="H27" s="71"/>
      <c r="I27" s="72"/>
      <c r="J27" s="72">
        <f>135+207</f>
        <v>342</v>
      </c>
      <c r="K27" s="73">
        <f t="shared" si="2"/>
        <v>-342</v>
      </c>
      <c r="L27" s="73"/>
      <c r="M27" s="74">
        <f t="shared" si="3"/>
        <v>158</v>
      </c>
    </row>
    <row r="28" spans="1:13" s="41" customFormat="1" x14ac:dyDescent="0.2">
      <c r="A28" s="42"/>
      <c r="B28" s="36"/>
      <c r="C28" s="37" t="s">
        <v>47</v>
      </c>
      <c r="D28" s="37"/>
      <c r="E28" s="64"/>
      <c r="F28" s="65">
        <f>SUM(F24:F27)</f>
        <v>3750</v>
      </c>
      <c r="G28" s="65">
        <f t="shared" si="1"/>
        <v>-3750</v>
      </c>
      <c r="H28" s="64"/>
      <c r="I28" s="65"/>
      <c r="J28" s="65">
        <f>SUM(J24:J27)</f>
        <v>1342</v>
      </c>
      <c r="K28" s="66">
        <f t="shared" si="2"/>
        <v>-1342</v>
      </c>
      <c r="L28" s="66"/>
      <c r="M28" s="40">
        <f t="shared" si="3"/>
        <v>2408</v>
      </c>
    </row>
    <row r="29" spans="1:13" s="41" customFormat="1" x14ac:dyDescent="0.2">
      <c r="A29" s="63"/>
      <c r="B29" s="36" t="s">
        <v>48</v>
      </c>
      <c r="C29" s="37" t="s">
        <v>49</v>
      </c>
      <c r="D29" s="37"/>
      <c r="E29" s="64"/>
      <c r="F29" s="65">
        <v>75</v>
      </c>
      <c r="G29" s="65">
        <f t="shared" si="1"/>
        <v>-75</v>
      </c>
      <c r="H29" s="64"/>
      <c r="I29" s="65"/>
      <c r="J29" s="65">
        <v>0</v>
      </c>
      <c r="K29" s="66">
        <f t="shared" si="2"/>
        <v>0</v>
      </c>
      <c r="L29" s="66"/>
      <c r="M29" s="40">
        <f t="shared" si="3"/>
        <v>75</v>
      </c>
    </row>
    <row r="30" spans="1:13" s="41" customFormat="1" x14ac:dyDescent="0.2">
      <c r="A30" s="63">
        <v>430234</v>
      </c>
      <c r="B30" s="36" t="s">
        <v>50</v>
      </c>
      <c r="C30" s="37" t="s">
        <v>51</v>
      </c>
      <c r="D30" s="37"/>
      <c r="E30" s="64">
        <v>150</v>
      </c>
      <c r="F30" s="65">
        <v>250</v>
      </c>
      <c r="G30" s="65">
        <f t="shared" si="1"/>
        <v>-100</v>
      </c>
      <c r="H30" s="64"/>
      <c r="I30" s="65">
        <v>121</v>
      </c>
      <c r="J30" s="65">
        <v>289.62</v>
      </c>
      <c r="K30" s="66">
        <f t="shared" si="2"/>
        <v>-168.62</v>
      </c>
      <c r="L30" s="66"/>
      <c r="M30" s="40">
        <f t="shared" si="3"/>
        <v>-68.62</v>
      </c>
    </row>
    <row r="31" spans="1:13" s="41" customFormat="1" x14ac:dyDescent="0.2">
      <c r="A31" s="63"/>
      <c r="B31" s="36" t="s">
        <v>52</v>
      </c>
      <c r="C31" s="37" t="s">
        <v>53</v>
      </c>
      <c r="D31" s="37"/>
      <c r="E31" s="64"/>
      <c r="F31" s="65">
        <v>700</v>
      </c>
      <c r="G31" s="65">
        <f t="shared" si="1"/>
        <v>-700</v>
      </c>
      <c r="H31" s="64"/>
      <c r="I31" s="65"/>
      <c r="J31" s="65">
        <f>250+250</f>
        <v>500</v>
      </c>
      <c r="K31" s="66">
        <f t="shared" si="2"/>
        <v>-500</v>
      </c>
      <c r="L31" s="66"/>
      <c r="M31" s="40">
        <f t="shared" si="3"/>
        <v>200</v>
      </c>
    </row>
    <row r="32" spans="1:13" s="41" customFormat="1" x14ac:dyDescent="0.2">
      <c r="A32" s="63"/>
      <c r="B32" s="36" t="s">
        <v>54</v>
      </c>
      <c r="C32" s="37" t="s">
        <v>55</v>
      </c>
      <c r="D32" s="37"/>
      <c r="E32" s="64"/>
      <c r="F32" s="65">
        <v>100</v>
      </c>
      <c r="G32" s="65">
        <f t="shared" si="1"/>
        <v>-100</v>
      </c>
      <c r="H32" s="64"/>
      <c r="I32" s="65"/>
      <c r="J32" s="65">
        <v>0</v>
      </c>
      <c r="K32" s="66">
        <f t="shared" si="2"/>
        <v>0</v>
      </c>
      <c r="L32" s="66"/>
      <c r="M32" s="40">
        <f t="shared" si="3"/>
        <v>100</v>
      </c>
    </row>
    <row r="33" spans="1:13" s="41" customFormat="1" x14ac:dyDescent="0.2">
      <c r="A33" s="63"/>
      <c r="B33" s="36" t="s">
        <v>56</v>
      </c>
      <c r="C33" s="37" t="s">
        <v>57</v>
      </c>
      <c r="D33" s="37"/>
      <c r="E33" s="64"/>
      <c r="F33" s="65">
        <v>250</v>
      </c>
      <c r="G33" s="65">
        <f t="shared" si="1"/>
        <v>-250</v>
      </c>
      <c r="H33" s="64"/>
      <c r="I33" s="65"/>
      <c r="J33" s="65">
        <v>0</v>
      </c>
      <c r="K33" s="66">
        <f t="shared" si="2"/>
        <v>0</v>
      </c>
      <c r="L33" s="66"/>
      <c r="M33" s="40">
        <f t="shared" si="3"/>
        <v>250</v>
      </c>
    </row>
    <row r="34" spans="1:13" s="41" customFormat="1" x14ac:dyDescent="0.2">
      <c r="A34" s="63"/>
      <c r="B34" s="36"/>
      <c r="C34" s="37" t="s">
        <v>58</v>
      </c>
      <c r="D34" s="37"/>
      <c r="E34" s="64"/>
      <c r="F34" s="65">
        <v>800</v>
      </c>
      <c r="G34" s="65">
        <f t="shared" si="1"/>
        <v>-800</v>
      </c>
      <c r="H34" s="64"/>
      <c r="I34" s="65"/>
      <c r="J34" s="65">
        <v>0</v>
      </c>
      <c r="K34" s="66">
        <f t="shared" si="2"/>
        <v>0</v>
      </c>
      <c r="L34" s="66"/>
      <c r="M34" s="40">
        <f t="shared" si="3"/>
        <v>800</v>
      </c>
    </row>
    <row r="35" spans="1:13" s="41" customFormat="1" x14ac:dyDescent="0.2">
      <c r="A35" s="63"/>
      <c r="B35" s="36" t="s">
        <v>59</v>
      </c>
      <c r="C35" s="37" t="s">
        <v>60</v>
      </c>
      <c r="D35" s="37"/>
      <c r="E35" s="64"/>
      <c r="F35" s="65"/>
      <c r="G35" s="65"/>
      <c r="H35" s="64"/>
      <c r="I35" s="65"/>
      <c r="J35" s="65"/>
      <c r="K35" s="66"/>
      <c r="L35" s="66"/>
      <c r="M35" s="40"/>
    </row>
    <row r="36" spans="1:13" s="75" customFormat="1" ht="10.199999999999999" x14ac:dyDescent="0.2">
      <c r="A36" s="67"/>
      <c r="B36" s="68" t="s">
        <v>61</v>
      </c>
      <c r="C36" s="69" t="s">
        <v>62</v>
      </c>
      <c r="D36" s="70"/>
      <c r="E36" s="71"/>
      <c r="F36" s="72">
        <v>1000</v>
      </c>
      <c r="G36" s="72">
        <f t="shared" si="1"/>
        <v>-1000</v>
      </c>
      <c r="H36" s="71"/>
      <c r="I36" s="72"/>
      <c r="J36" s="72">
        <v>0</v>
      </c>
      <c r="K36" s="73">
        <f t="shared" si="2"/>
        <v>0</v>
      </c>
      <c r="L36" s="73"/>
      <c r="M36" s="74">
        <f t="shared" ref="M36:M57" si="4">K36-G36</f>
        <v>1000</v>
      </c>
    </row>
    <row r="37" spans="1:13" s="75" customFormat="1" ht="10.199999999999999" x14ac:dyDescent="0.2">
      <c r="A37" s="67"/>
      <c r="B37" s="68" t="s">
        <v>63</v>
      </c>
      <c r="C37" s="69" t="s">
        <v>64</v>
      </c>
      <c r="D37" s="70"/>
      <c r="E37" s="71"/>
      <c r="F37" s="72">
        <v>5375</v>
      </c>
      <c r="G37" s="72">
        <f t="shared" si="1"/>
        <v>-5375</v>
      </c>
      <c r="H37" s="71"/>
      <c r="I37" s="72"/>
      <c r="J37" s="72">
        <f>435+407.5+402.76</f>
        <v>1245.26</v>
      </c>
      <c r="K37" s="73">
        <f t="shared" si="2"/>
        <v>-1245.26</v>
      </c>
      <c r="L37" s="73"/>
      <c r="M37" s="74">
        <f t="shared" si="4"/>
        <v>4129.74</v>
      </c>
    </row>
    <row r="38" spans="1:13" s="75" customFormat="1" ht="10.199999999999999" x14ac:dyDescent="0.2">
      <c r="A38" s="67"/>
      <c r="B38" s="68"/>
      <c r="C38" s="69" t="s">
        <v>142</v>
      </c>
      <c r="D38" s="70"/>
      <c r="E38" s="71"/>
      <c r="F38" s="72">
        <v>2500</v>
      </c>
      <c r="G38" s="72">
        <f t="shared" si="1"/>
        <v>-2500</v>
      </c>
      <c r="H38" s="71"/>
      <c r="I38" s="72"/>
      <c r="J38" s="72">
        <v>0</v>
      </c>
      <c r="K38" s="73">
        <f t="shared" si="2"/>
        <v>0</v>
      </c>
      <c r="L38" s="73"/>
      <c r="M38" s="74">
        <f t="shared" si="4"/>
        <v>2500</v>
      </c>
    </row>
    <row r="39" spans="1:13" s="41" customFormat="1" x14ac:dyDescent="0.2">
      <c r="A39" s="63"/>
      <c r="B39" s="36"/>
      <c r="C39" s="37" t="s">
        <v>65</v>
      </c>
      <c r="D39" s="37"/>
      <c r="E39" s="64"/>
      <c r="F39" s="65">
        <f>SUM(F36:F38)</f>
        <v>8875</v>
      </c>
      <c r="G39" s="65">
        <f t="shared" si="1"/>
        <v>-8875</v>
      </c>
      <c r="H39" s="64"/>
      <c r="I39" s="65"/>
      <c r="J39" s="65">
        <f>SUM(J36:J38)</f>
        <v>1245.26</v>
      </c>
      <c r="K39" s="66">
        <f t="shared" si="2"/>
        <v>-1245.26</v>
      </c>
      <c r="L39" s="66"/>
      <c r="M39" s="40">
        <f t="shared" si="4"/>
        <v>7629.74</v>
      </c>
    </row>
    <row r="40" spans="1:13" s="41" customFormat="1" x14ac:dyDescent="0.2">
      <c r="A40" s="63"/>
      <c r="B40" s="36" t="s">
        <v>66</v>
      </c>
      <c r="C40" s="37" t="s">
        <v>67</v>
      </c>
      <c r="D40" s="37"/>
      <c r="E40" s="64"/>
      <c r="F40" s="65">
        <v>175</v>
      </c>
      <c r="G40" s="65">
        <f t="shared" si="1"/>
        <v>-175</v>
      </c>
      <c r="H40" s="64"/>
      <c r="I40" s="65"/>
      <c r="J40" s="65">
        <f>245+110</f>
        <v>355</v>
      </c>
      <c r="K40" s="66">
        <f t="shared" si="2"/>
        <v>-355</v>
      </c>
      <c r="L40" s="66"/>
      <c r="M40" s="40">
        <f t="shared" si="4"/>
        <v>-180</v>
      </c>
    </row>
    <row r="41" spans="1:13" s="41" customFormat="1" x14ac:dyDescent="0.2">
      <c r="A41" s="63"/>
      <c r="B41" s="36" t="s">
        <v>68</v>
      </c>
      <c r="C41" s="37" t="s">
        <v>69</v>
      </c>
      <c r="D41" s="37"/>
      <c r="E41" s="64"/>
      <c r="F41" s="65">
        <v>50</v>
      </c>
      <c r="G41" s="65">
        <f t="shared" si="1"/>
        <v>-50</v>
      </c>
      <c r="H41" s="64"/>
      <c r="I41" s="65"/>
      <c r="J41" s="65">
        <v>0</v>
      </c>
      <c r="K41" s="66">
        <f t="shared" si="2"/>
        <v>0</v>
      </c>
      <c r="L41" s="66"/>
      <c r="M41" s="40">
        <f t="shared" si="4"/>
        <v>50</v>
      </c>
    </row>
    <row r="42" spans="1:13" s="41" customFormat="1" x14ac:dyDescent="0.2">
      <c r="A42" s="63"/>
      <c r="B42" s="36" t="s">
        <v>70</v>
      </c>
      <c r="C42" s="37" t="s">
        <v>128</v>
      </c>
      <c r="D42" s="37"/>
      <c r="E42" s="64"/>
      <c r="F42" s="65">
        <v>100</v>
      </c>
      <c r="G42" s="65">
        <f t="shared" si="1"/>
        <v>-100</v>
      </c>
      <c r="H42" s="64"/>
      <c r="I42" s="65"/>
      <c r="J42" s="65">
        <v>0</v>
      </c>
      <c r="K42" s="66">
        <f t="shared" si="2"/>
        <v>0</v>
      </c>
      <c r="L42" s="66"/>
      <c r="M42" s="40">
        <f t="shared" si="4"/>
        <v>100</v>
      </c>
    </row>
    <row r="43" spans="1:13" s="41" customFormat="1" x14ac:dyDescent="0.2">
      <c r="A43" s="63"/>
      <c r="B43" s="36" t="s">
        <v>136</v>
      </c>
      <c r="C43" s="37" t="s">
        <v>135</v>
      </c>
      <c r="D43" s="37"/>
      <c r="E43" s="64"/>
      <c r="F43" s="65">
        <v>100</v>
      </c>
      <c r="G43" s="65">
        <f t="shared" si="1"/>
        <v>-100</v>
      </c>
      <c r="H43" s="64"/>
      <c r="I43" s="65"/>
      <c r="J43" s="65">
        <v>0</v>
      </c>
      <c r="K43" s="66">
        <f t="shared" si="2"/>
        <v>0</v>
      </c>
      <c r="L43" s="66"/>
      <c r="M43" s="40">
        <f t="shared" si="4"/>
        <v>100</v>
      </c>
    </row>
    <row r="44" spans="1:13" s="41" customFormat="1" x14ac:dyDescent="0.2">
      <c r="A44" s="63"/>
      <c r="B44" s="36"/>
      <c r="C44" s="37" t="s">
        <v>71</v>
      </c>
      <c r="D44" s="37"/>
      <c r="E44" s="64"/>
      <c r="F44" s="65">
        <v>400</v>
      </c>
      <c r="G44" s="65">
        <f t="shared" si="1"/>
        <v>-400</v>
      </c>
      <c r="H44" s="64"/>
      <c r="I44" s="65"/>
      <c r="J44" s="65">
        <v>0</v>
      </c>
      <c r="K44" s="66">
        <f t="shared" si="2"/>
        <v>0</v>
      </c>
      <c r="L44" s="66"/>
      <c r="M44" s="40">
        <f t="shared" si="4"/>
        <v>400</v>
      </c>
    </row>
    <row r="45" spans="1:13" s="41" customFormat="1" x14ac:dyDescent="0.2">
      <c r="A45" s="63"/>
      <c r="B45" s="36" t="s">
        <v>137</v>
      </c>
      <c r="C45" s="37" t="s">
        <v>138</v>
      </c>
      <c r="D45" s="37"/>
      <c r="E45" s="64"/>
      <c r="F45" s="65">
        <v>100</v>
      </c>
      <c r="G45" s="65">
        <f t="shared" si="1"/>
        <v>-100</v>
      </c>
      <c r="H45" s="64"/>
      <c r="I45" s="65"/>
      <c r="J45" s="65">
        <v>0</v>
      </c>
      <c r="K45" s="66">
        <f t="shared" si="2"/>
        <v>0</v>
      </c>
      <c r="L45" s="66"/>
      <c r="M45" s="40">
        <f t="shared" si="4"/>
        <v>100</v>
      </c>
    </row>
    <row r="46" spans="1:13" s="41" customFormat="1" x14ac:dyDescent="0.2">
      <c r="A46" s="63"/>
      <c r="B46" s="36" t="s">
        <v>72</v>
      </c>
      <c r="C46" s="37" t="s">
        <v>73</v>
      </c>
      <c r="D46" s="37"/>
      <c r="E46" s="64"/>
      <c r="F46" s="65">
        <v>400</v>
      </c>
      <c r="G46" s="65">
        <f t="shared" si="1"/>
        <v>-400</v>
      </c>
      <c r="H46" s="64"/>
      <c r="I46" s="65"/>
      <c r="J46" s="65">
        <v>17.97</v>
      </c>
      <c r="K46" s="66">
        <f t="shared" si="2"/>
        <v>-17.97</v>
      </c>
      <c r="L46" s="66"/>
      <c r="M46" s="40">
        <f t="shared" si="4"/>
        <v>382.03</v>
      </c>
    </row>
    <row r="47" spans="1:13" s="41" customFormat="1" x14ac:dyDescent="0.2">
      <c r="A47" s="63">
        <v>430215</v>
      </c>
      <c r="B47" s="36" t="s">
        <v>74</v>
      </c>
      <c r="C47" s="37" t="s">
        <v>75</v>
      </c>
      <c r="D47" s="37"/>
      <c r="E47" s="64"/>
      <c r="F47" s="65">
        <v>1300</v>
      </c>
      <c r="G47" s="65">
        <f t="shared" si="1"/>
        <v>-1300</v>
      </c>
      <c r="H47" s="64"/>
      <c r="I47" s="65">
        <f>458.2+687.1+109.5+97.5+89.85+159.4</f>
        <v>1601.55</v>
      </c>
      <c r="J47" s="65">
        <f>1313.4+73.94+248.7+437.8+62.39</f>
        <v>2136.23</v>
      </c>
      <c r="K47" s="66">
        <f t="shared" si="2"/>
        <v>-534.68000000000006</v>
      </c>
      <c r="L47" s="66"/>
      <c r="M47" s="40">
        <f t="shared" si="4"/>
        <v>765.31999999999994</v>
      </c>
    </row>
    <row r="48" spans="1:13" s="41" customFormat="1" x14ac:dyDescent="0.2">
      <c r="A48" s="63"/>
      <c r="B48" s="36" t="s">
        <v>76</v>
      </c>
      <c r="C48" s="37" t="s">
        <v>77</v>
      </c>
      <c r="D48" s="37"/>
      <c r="E48" s="64"/>
      <c r="F48" s="65">
        <v>250</v>
      </c>
      <c r="G48" s="65">
        <f t="shared" si="1"/>
        <v>-250</v>
      </c>
      <c r="H48" s="64"/>
      <c r="I48" s="65"/>
      <c r="J48" s="65">
        <f>165+62.33</f>
        <v>227.32999999999998</v>
      </c>
      <c r="K48" s="66">
        <f t="shared" si="2"/>
        <v>-227.32999999999998</v>
      </c>
      <c r="L48" s="66"/>
      <c r="M48" s="40">
        <f t="shared" si="4"/>
        <v>22.670000000000016</v>
      </c>
    </row>
    <row r="49" spans="1:13" s="41" customFormat="1" x14ac:dyDescent="0.2">
      <c r="A49" s="63"/>
      <c r="B49" s="36" t="s">
        <v>78</v>
      </c>
      <c r="C49" s="37" t="s">
        <v>79</v>
      </c>
      <c r="D49" s="37"/>
      <c r="E49" s="64"/>
      <c r="F49" s="65">
        <v>50</v>
      </c>
      <c r="G49" s="65">
        <f t="shared" si="1"/>
        <v>-50</v>
      </c>
      <c r="H49" s="64"/>
      <c r="I49" s="65"/>
      <c r="J49" s="65">
        <v>0</v>
      </c>
      <c r="K49" s="66">
        <f t="shared" si="2"/>
        <v>0</v>
      </c>
      <c r="L49" s="66"/>
      <c r="M49" s="40">
        <f t="shared" si="4"/>
        <v>50</v>
      </c>
    </row>
    <row r="50" spans="1:13" s="41" customFormat="1" x14ac:dyDescent="0.2">
      <c r="A50" s="63"/>
      <c r="B50" s="36" t="s">
        <v>80</v>
      </c>
      <c r="C50" s="37" t="s">
        <v>81</v>
      </c>
      <c r="D50" s="37"/>
      <c r="E50" s="64"/>
      <c r="F50" s="65">
        <v>1500</v>
      </c>
      <c r="G50" s="65">
        <f t="shared" si="1"/>
        <v>-1500</v>
      </c>
      <c r="H50" s="64"/>
      <c r="I50" s="65"/>
      <c r="J50" s="65">
        <v>0</v>
      </c>
      <c r="K50" s="66">
        <f t="shared" si="2"/>
        <v>0</v>
      </c>
      <c r="L50" s="66"/>
      <c r="M50" s="40">
        <f t="shared" si="4"/>
        <v>1500</v>
      </c>
    </row>
    <row r="51" spans="1:13" s="41" customFormat="1" x14ac:dyDescent="0.2">
      <c r="A51" s="63"/>
      <c r="B51" s="36" t="s">
        <v>82</v>
      </c>
      <c r="C51" s="37" t="s">
        <v>83</v>
      </c>
      <c r="D51" s="37"/>
      <c r="E51" s="64"/>
      <c r="F51" s="65">
        <v>4750</v>
      </c>
      <c r="G51" s="65">
        <f t="shared" si="1"/>
        <v>-4750</v>
      </c>
      <c r="H51" s="64"/>
      <c r="I51" s="65"/>
      <c r="J51" s="65">
        <f>100+100+100+34.89+100+50+15.99+100+96+100+100</f>
        <v>896.88</v>
      </c>
      <c r="K51" s="66">
        <f t="shared" si="2"/>
        <v>-896.88</v>
      </c>
      <c r="L51" s="66"/>
      <c r="M51" s="40">
        <f t="shared" si="4"/>
        <v>3853.12</v>
      </c>
    </row>
    <row r="52" spans="1:13" s="41" customFormat="1" x14ac:dyDescent="0.2">
      <c r="A52" s="63"/>
      <c r="B52" s="36" t="s">
        <v>84</v>
      </c>
      <c r="C52" s="37" t="s">
        <v>85</v>
      </c>
      <c r="D52" s="37"/>
      <c r="E52" s="64"/>
      <c r="F52" s="65">
        <v>750</v>
      </c>
      <c r="G52" s="65">
        <f t="shared" si="1"/>
        <v>-750</v>
      </c>
      <c r="H52" s="64"/>
      <c r="I52" s="65"/>
      <c r="J52" s="65">
        <v>600</v>
      </c>
      <c r="K52" s="66">
        <f t="shared" si="2"/>
        <v>-600</v>
      </c>
      <c r="L52" s="66"/>
      <c r="M52" s="40">
        <f t="shared" si="4"/>
        <v>150</v>
      </c>
    </row>
    <row r="53" spans="1:13" s="41" customFormat="1" x14ac:dyDescent="0.2">
      <c r="A53" s="63"/>
      <c r="B53" s="36" t="s">
        <v>86</v>
      </c>
      <c r="C53" s="37" t="s">
        <v>87</v>
      </c>
      <c r="D53" s="37"/>
      <c r="E53" s="64"/>
      <c r="F53" s="65">
        <v>50</v>
      </c>
      <c r="G53" s="65">
        <f t="shared" si="1"/>
        <v>-50</v>
      </c>
      <c r="H53" s="64"/>
      <c r="I53" s="65"/>
      <c r="J53" s="65">
        <v>0</v>
      </c>
      <c r="K53" s="66">
        <f t="shared" si="2"/>
        <v>0</v>
      </c>
      <c r="L53" s="66"/>
      <c r="M53" s="40">
        <f t="shared" si="4"/>
        <v>50</v>
      </c>
    </row>
    <row r="54" spans="1:13" s="41" customFormat="1" x14ac:dyDescent="0.2">
      <c r="A54" s="63"/>
      <c r="B54" s="36" t="s">
        <v>88</v>
      </c>
      <c r="C54" s="37" t="s">
        <v>89</v>
      </c>
      <c r="D54" s="37"/>
      <c r="E54" s="64"/>
      <c r="F54" s="65">
        <v>200</v>
      </c>
      <c r="G54" s="65">
        <f t="shared" si="1"/>
        <v>-200</v>
      </c>
      <c r="H54" s="64"/>
      <c r="I54" s="65"/>
      <c r="J54" s="65">
        <v>0</v>
      </c>
      <c r="K54" s="66">
        <f t="shared" si="2"/>
        <v>0</v>
      </c>
      <c r="L54" s="66"/>
      <c r="M54" s="40">
        <f t="shared" si="4"/>
        <v>200</v>
      </c>
    </row>
    <row r="55" spans="1:13" s="41" customFormat="1" x14ac:dyDescent="0.2">
      <c r="A55" s="63"/>
      <c r="B55" s="36" t="s">
        <v>90</v>
      </c>
      <c r="C55" s="37" t="s">
        <v>91</v>
      </c>
      <c r="D55" s="37"/>
      <c r="E55" s="64"/>
      <c r="F55" s="65">
        <v>50</v>
      </c>
      <c r="G55" s="65">
        <f t="shared" si="1"/>
        <v>-50</v>
      </c>
      <c r="H55" s="64"/>
      <c r="I55" s="65"/>
      <c r="J55" s="65">
        <v>15.23</v>
      </c>
      <c r="K55" s="66">
        <f t="shared" si="2"/>
        <v>-15.23</v>
      </c>
      <c r="L55" s="66"/>
      <c r="M55" s="40">
        <f t="shared" si="4"/>
        <v>34.769999999999996</v>
      </c>
    </row>
    <row r="56" spans="1:13" s="41" customFormat="1" x14ac:dyDescent="0.2">
      <c r="A56" s="63"/>
      <c r="B56" s="36" t="s">
        <v>39</v>
      </c>
      <c r="C56" s="37" t="s">
        <v>139</v>
      </c>
      <c r="D56" s="37"/>
      <c r="E56" s="64"/>
      <c r="F56" s="65">
        <v>450</v>
      </c>
      <c r="G56" s="65">
        <f t="shared" si="1"/>
        <v>-450</v>
      </c>
      <c r="H56" s="64"/>
      <c r="I56" s="65"/>
      <c r="J56" s="65">
        <v>666.5</v>
      </c>
      <c r="K56" s="66">
        <f t="shared" si="2"/>
        <v>-666.5</v>
      </c>
      <c r="L56" s="66"/>
      <c r="M56" s="40">
        <f t="shared" si="4"/>
        <v>-216.5</v>
      </c>
    </row>
    <row r="57" spans="1:13" s="55" customFormat="1" ht="12" x14ac:dyDescent="0.25">
      <c r="A57" s="76"/>
      <c r="B57" s="17" t="s">
        <v>92</v>
      </c>
      <c r="C57" s="46" t="s">
        <v>93</v>
      </c>
      <c r="D57" s="46"/>
      <c r="E57" s="77">
        <f>SUM(E22:E26)+SUM(E29:E37)+SUM(E40:E42)+SUM(E43:E55)</f>
        <v>150</v>
      </c>
      <c r="F57" s="78">
        <f>SUM(F22:F27)+SUM(F29:F38)+SUM(F40:F56)</f>
        <v>25675</v>
      </c>
      <c r="G57" s="78">
        <f>E57-F57</f>
        <v>-25525</v>
      </c>
      <c r="H57" s="79"/>
      <c r="I57" s="80">
        <f>SUM(I22:I27)+SUM(I29:I38)+SUM(I40:I56)</f>
        <v>1789.4099999999999</v>
      </c>
      <c r="J57" s="80">
        <f>SUM(J22:J27)+SUM(J29:J38)+SUM(J40:J56)</f>
        <v>8292.02</v>
      </c>
      <c r="K57" s="81">
        <f>SUM(K22:K27)+SUM(K29:K38)+SUM(K40:K56)</f>
        <v>-6502.6100000000006</v>
      </c>
      <c r="L57" s="82"/>
      <c r="M57" s="54">
        <f t="shared" si="4"/>
        <v>19022.39</v>
      </c>
    </row>
    <row r="58" spans="1:13" ht="8.25" customHeight="1" x14ac:dyDescent="0.2">
      <c r="A58" s="83"/>
      <c r="B58" s="57"/>
      <c r="C58" s="3"/>
      <c r="D58" s="3"/>
      <c r="E58" s="84"/>
      <c r="F58" s="84"/>
      <c r="G58" s="84"/>
      <c r="H58" s="85"/>
      <c r="I58" s="84"/>
      <c r="J58" s="84"/>
      <c r="K58" s="86"/>
      <c r="L58" s="87"/>
      <c r="M58" s="40"/>
    </row>
    <row r="59" spans="1:13" ht="13.2" x14ac:dyDescent="0.25">
      <c r="A59" s="61"/>
      <c r="B59" s="62" t="s">
        <v>94</v>
      </c>
      <c r="C59" s="27" t="s">
        <v>95</v>
      </c>
      <c r="D59" s="28"/>
      <c r="E59" s="88"/>
      <c r="F59" s="89"/>
      <c r="G59" s="89"/>
      <c r="H59" s="85"/>
      <c r="I59" s="89"/>
      <c r="J59" s="89"/>
      <c r="K59" s="90"/>
      <c r="L59" s="66"/>
      <c r="M59" s="60"/>
    </row>
    <row r="60" spans="1:13" s="41" customFormat="1" x14ac:dyDescent="0.2">
      <c r="A60" s="63"/>
      <c r="B60" s="36" t="s">
        <v>96</v>
      </c>
      <c r="C60" s="37" t="s">
        <v>97</v>
      </c>
      <c r="D60" s="37"/>
      <c r="E60" s="64"/>
      <c r="F60" s="65">
        <v>50</v>
      </c>
      <c r="G60" s="65">
        <f t="shared" ref="G60:G65" si="5">E60-F60</f>
        <v>-50</v>
      </c>
      <c r="H60" s="64"/>
      <c r="I60" s="65"/>
      <c r="J60" s="65">
        <v>0</v>
      </c>
      <c r="K60" s="66">
        <f>I60-J60</f>
        <v>0</v>
      </c>
      <c r="L60" s="66"/>
      <c r="M60" s="40">
        <f t="shared" ref="M60:M65" si="6">K60-G60</f>
        <v>50</v>
      </c>
    </row>
    <row r="61" spans="1:13" s="41" customFormat="1" x14ac:dyDescent="0.2">
      <c r="A61" s="63"/>
      <c r="B61" s="36" t="s">
        <v>98</v>
      </c>
      <c r="C61" s="37" t="s">
        <v>99</v>
      </c>
      <c r="D61" s="37"/>
      <c r="E61" s="64"/>
      <c r="F61" s="65">
        <v>100</v>
      </c>
      <c r="G61" s="65">
        <f t="shared" si="5"/>
        <v>-100</v>
      </c>
      <c r="H61" s="64"/>
      <c r="I61" s="65"/>
      <c r="J61" s="65">
        <v>0</v>
      </c>
      <c r="K61" s="66">
        <f>I61-J61</f>
        <v>0</v>
      </c>
      <c r="L61" s="66"/>
      <c r="M61" s="40">
        <f t="shared" si="6"/>
        <v>100</v>
      </c>
    </row>
    <row r="62" spans="1:13" s="41" customFormat="1" x14ac:dyDescent="0.2">
      <c r="A62" s="63"/>
      <c r="B62" s="36" t="s">
        <v>100</v>
      </c>
      <c r="C62" s="37" t="s">
        <v>101</v>
      </c>
      <c r="D62" s="37"/>
      <c r="E62" s="64"/>
      <c r="F62" s="65">
        <v>250</v>
      </c>
      <c r="G62" s="65">
        <f t="shared" si="5"/>
        <v>-250</v>
      </c>
      <c r="H62" s="64"/>
      <c r="I62" s="65"/>
      <c r="J62" s="65">
        <v>0</v>
      </c>
      <c r="K62" s="66">
        <f>I62-J62</f>
        <v>0</v>
      </c>
      <c r="L62" s="66"/>
      <c r="M62" s="40">
        <f t="shared" si="6"/>
        <v>250</v>
      </c>
    </row>
    <row r="63" spans="1:13" s="41" customFormat="1" x14ac:dyDescent="0.2">
      <c r="A63" s="63"/>
      <c r="B63" s="36" t="s">
        <v>102</v>
      </c>
      <c r="C63" s="37" t="s">
        <v>103</v>
      </c>
      <c r="D63" s="37"/>
      <c r="E63" s="64"/>
      <c r="F63" s="65">
        <v>200</v>
      </c>
      <c r="G63" s="65">
        <f t="shared" si="5"/>
        <v>-200</v>
      </c>
      <c r="H63" s="64"/>
      <c r="I63" s="65"/>
      <c r="J63" s="65">
        <v>126.04</v>
      </c>
      <c r="K63" s="66">
        <f>I63-J63</f>
        <v>-126.04</v>
      </c>
      <c r="L63" s="66"/>
      <c r="M63" s="40">
        <f t="shared" si="6"/>
        <v>73.959999999999994</v>
      </c>
    </row>
    <row r="64" spans="1:13" s="41" customFormat="1" x14ac:dyDescent="0.2">
      <c r="A64" s="63"/>
      <c r="B64" s="36" t="s">
        <v>104</v>
      </c>
      <c r="C64" s="37" t="s">
        <v>105</v>
      </c>
      <c r="D64" s="37"/>
      <c r="E64" s="64"/>
      <c r="F64" s="65">
        <v>100</v>
      </c>
      <c r="G64" s="65">
        <f t="shared" si="5"/>
        <v>-100</v>
      </c>
      <c r="H64" s="64"/>
      <c r="I64" s="65"/>
      <c r="J64" s="65">
        <v>10.58</v>
      </c>
      <c r="K64" s="66">
        <f>I64-J64</f>
        <v>-10.58</v>
      </c>
      <c r="L64" s="66"/>
      <c r="M64" s="40">
        <f t="shared" si="6"/>
        <v>89.42</v>
      </c>
    </row>
    <row r="65" spans="1:16" s="55" customFormat="1" ht="12" x14ac:dyDescent="0.25">
      <c r="A65" s="76"/>
      <c r="B65" s="17" t="s">
        <v>94</v>
      </c>
      <c r="C65" s="46" t="s">
        <v>106</v>
      </c>
      <c r="D65" s="46"/>
      <c r="E65" s="77">
        <f>SUM(E60:E64)</f>
        <v>0</v>
      </c>
      <c r="F65" s="78">
        <f>SUM(F60:F64)</f>
        <v>700</v>
      </c>
      <c r="G65" s="78">
        <f t="shared" si="5"/>
        <v>-700</v>
      </c>
      <c r="H65" s="79"/>
      <c r="I65" s="80">
        <f>SUM(I60:I64)</f>
        <v>0</v>
      </c>
      <c r="J65" s="80">
        <f>SUM(J60:J64)</f>
        <v>136.62</v>
      </c>
      <c r="K65" s="81">
        <f>SUM(K60:K64)</f>
        <v>-136.62</v>
      </c>
      <c r="L65" s="91"/>
      <c r="M65" s="54">
        <f t="shared" si="6"/>
        <v>563.38</v>
      </c>
    </row>
    <row r="66" spans="1:16" x14ac:dyDescent="0.2">
      <c r="A66" s="83"/>
      <c r="B66" s="92"/>
      <c r="C66" s="3"/>
      <c r="D66" s="3"/>
      <c r="E66" s="93"/>
      <c r="F66" s="93"/>
      <c r="G66" s="93"/>
      <c r="H66" s="85"/>
      <c r="I66" s="93"/>
      <c r="J66" s="93"/>
      <c r="K66" s="94"/>
      <c r="L66" s="95"/>
      <c r="M66" s="40"/>
    </row>
    <row r="67" spans="1:16" ht="13.2" x14ac:dyDescent="0.25">
      <c r="A67" s="96"/>
      <c r="B67" s="62"/>
      <c r="C67" s="27" t="s">
        <v>107</v>
      </c>
      <c r="D67" s="28"/>
      <c r="E67" s="29"/>
      <c r="F67" s="30"/>
      <c r="G67" s="30"/>
      <c r="H67" s="85"/>
      <c r="I67" s="30"/>
      <c r="J67" s="30"/>
      <c r="K67" s="32"/>
      <c r="L67" s="95"/>
      <c r="M67" s="40"/>
    </row>
    <row r="68" spans="1:16" x14ac:dyDescent="0.2">
      <c r="A68" s="35" t="s">
        <v>108</v>
      </c>
      <c r="B68" s="36" t="s">
        <v>109</v>
      </c>
      <c r="C68" s="37" t="s">
        <v>110</v>
      </c>
      <c r="D68" s="37"/>
      <c r="E68" s="97">
        <v>3200</v>
      </c>
      <c r="F68" s="98">
        <v>1650</v>
      </c>
      <c r="G68" s="98">
        <f>E68-F68</f>
        <v>1550</v>
      </c>
      <c r="H68" s="85"/>
      <c r="I68" s="65">
        <f>2595+370</f>
        <v>2965</v>
      </c>
      <c r="J68" s="65">
        <v>78.97</v>
      </c>
      <c r="K68" s="66">
        <f>I68-J68</f>
        <v>2886.03</v>
      </c>
      <c r="L68" s="95"/>
      <c r="M68" s="40">
        <f>K68-G68</f>
        <v>1336.0300000000002</v>
      </c>
    </row>
    <row r="69" spans="1:16" s="55" customFormat="1" ht="12" x14ac:dyDescent="0.25">
      <c r="A69" s="16"/>
      <c r="B69" s="17"/>
      <c r="C69" s="46" t="s">
        <v>111</v>
      </c>
      <c r="D69" s="46"/>
      <c r="E69" s="99">
        <f>SUM(E68:E68)</f>
        <v>3200</v>
      </c>
      <c r="F69" s="100">
        <f>SUM(F68:F68)</f>
        <v>1650</v>
      </c>
      <c r="G69" s="48">
        <f>E69-F69</f>
        <v>1550</v>
      </c>
      <c r="H69" s="79"/>
      <c r="I69" s="80">
        <f>SUM(I68:I68)</f>
        <v>2965</v>
      </c>
      <c r="J69" s="80">
        <f>SUM(J68:J68)</f>
        <v>78.97</v>
      </c>
      <c r="K69" s="81">
        <f>I69-J69</f>
        <v>2886.03</v>
      </c>
      <c r="L69" s="101"/>
      <c r="M69" s="54">
        <f>K69-G69</f>
        <v>1336.0300000000002</v>
      </c>
    </row>
    <row r="70" spans="1:16" x14ac:dyDescent="0.2">
      <c r="A70" s="102"/>
      <c r="B70" s="103"/>
      <c r="C70" s="104"/>
      <c r="D70" s="104"/>
      <c r="E70" s="105"/>
      <c r="F70" s="105"/>
      <c r="G70" s="105"/>
      <c r="H70" s="85"/>
      <c r="I70" s="105"/>
      <c r="J70" s="105"/>
      <c r="K70" s="106"/>
      <c r="L70" s="95"/>
      <c r="M70" s="40"/>
    </row>
    <row r="71" spans="1:16" ht="12" x14ac:dyDescent="0.25">
      <c r="A71" s="83"/>
      <c r="B71" s="92"/>
      <c r="C71" s="107" t="s">
        <v>125</v>
      </c>
      <c r="D71" s="3"/>
      <c r="E71" s="31"/>
      <c r="F71" s="108"/>
      <c r="G71" s="108"/>
      <c r="H71" s="85"/>
      <c r="I71" s="30"/>
      <c r="J71" s="108"/>
      <c r="K71" s="59"/>
      <c r="L71" s="95"/>
      <c r="M71" s="40"/>
    </row>
    <row r="72" spans="1:16" x14ac:dyDescent="0.2">
      <c r="A72" s="109" t="s">
        <v>124</v>
      </c>
      <c r="B72" s="57" t="s">
        <v>130</v>
      </c>
      <c r="C72" s="110" t="s">
        <v>129</v>
      </c>
      <c r="D72" s="3"/>
      <c r="E72" s="64"/>
      <c r="F72" s="65">
        <v>350</v>
      </c>
      <c r="G72" s="65">
        <f>E72-F72</f>
        <v>-350</v>
      </c>
      <c r="H72" s="85"/>
      <c r="I72" s="65"/>
      <c r="J72" s="65">
        <v>0</v>
      </c>
      <c r="K72" s="66">
        <f>I72-J72</f>
        <v>0</v>
      </c>
      <c r="L72" s="66"/>
      <c r="M72" s="40">
        <f>K72-G72</f>
        <v>350</v>
      </c>
    </row>
    <row r="73" spans="1:16" x14ac:dyDescent="0.2">
      <c r="A73" s="109" t="s">
        <v>124</v>
      </c>
      <c r="B73" s="111" t="s">
        <v>146</v>
      </c>
      <c r="C73" s="112" t="s">
        <v>126</v>
      </c>
      <c r="E73" s="113"/>
      <c r="F73" s="114">
        <v>500</v>
      </c>
      <c r="G73" s="65">
        <f>E73-F73</f>
        <v>-500</v>
      </c>
      <c r="H73" s="31"/>
      <c r="I73" s="65"/>
      <c r="J73" s="65">
        <v>640</v>
      </c>
      <c r="K73" s="66">
        <f>I73-J73</f>
        <v>-640</v>
      </c>
      <c r="L73" s="33"/>
      <c r="M73" s="40">
        <f>K73-G73</f>
        <v>-140</v>
      </c>
    </row>
    <row r="74" spans="1:16" s="55" customFormat="1" ht="12" x14ac:dyDescent="0.25">
      <c r="C74" s="55" t="s">
        <v>127</v>
      </c>
      <c r="E74" s="99">
        <f>SUM(E71:E73)</f>
        <v>0</v>
      </c>
      <c r="F74" s="100">
        <f>SUM(F71:F73)</f>
        <v>850</v>
      </c>
      <c r="G74" s="48">
        <f>E74-F74</f>
        <v>-850</v>
      </c>
      <c r="H74" s="49"/>
      <c r="I74" s="80">
        <f>SUM(I71:I73)</f>
        <v>0</v>
      </c>
      <c r="J74" s="80">
        <f>SUM(J71:J73)</f>
        <v>640</v>
      </c>
      <c r="K74" s="81">
        <f>I74-J74</f>
        <v>-640</v>
      </c>
      <c r="L74" s="53"/>
      <c r="M74" s="54">
        <f>K74-G74</f>
        <v>210</v>
      </c>
      <c r="N74" s="115"/>
      <c r="O74" s="116"/>
      <c r="P74" s="116"/>
    </row>
    <row r="75" spans="1:16" ht="15.6" customHeight="1" x14ac:dyDescent="0.2">
      <c r="A75" s="102"/>
      <c r="B75" s="103"/>
      <c r="C75" s="104"/>
      <c r="D75" s="104"/>
      <c r="E75" s="105"/>
      <c r="F75" s="105"/>
      <c r="G75" s="105"/>
      <c r="H75" s="85"/>
      <c r="I75" s="105"/>
      <c r="J75" s="105"/>
      <c r="K75" s="106"/>
      <c r="L75" s="117"/>
      <c r="M75" s="118"/>
    </row>
    <row r="76" spans="1:16" ht="13.2" x14ac:dyDescent="0.25">
      <c r="A76" s="96" t="s">
        <v>112</v>
      </c>
      <c r="B76" s="26"/>
      <c r="C76" s="27" t="s">
        <v>113</v>
      </c>
      <c r="D76" s="28"/>
      <c r="E76" s="88"/>
      <c r="F76" s="89"/>
      <c r="G76" s="89"/>
      <c r="H76" s="85"/>
      <c r="I76" s="89"/>
      <c r="J76" s="89"/>
      <c r="K76" s="90"/>
      <c r="L76" s="66"/>
      <c r="M76" s="40"/>
      <c r="N76" s="2"/>
      <c r="O76" s="41"/>
      <c r="P76" s="2"/>
    </row>
    <row r="77" spans="1:16" x14ac:dyDescent="0.2">
      <c r="A77" s="119" t="s">
        <v>114</v>
      </c>
      <c r="B77" s="57" t="s">
        <v>145</v>
      </c>
      <c r="C77" s="3" t="s">
        <v>115</v>
      </c>
      <c r="D77" s="3"/>
      <c r="E77" s="85">
        <v>0</v>
      </c>
      <c r="F77" s="84"/>
      <c r="G77" s="84">
        <f>E77-F77</f>
        <v>0</v>
      </c>
      <c r="H77" s="85"/>
      <c r="I77" s="84">
        <f>0.05+0.05+27</f>
        <v>27.1</v>
      </c>
      <c r="J77" s="84">
        <f>36.9+170+9.95+134.5+15</f>
        <v>366.35</v>
      </c>
      <c r="K77" s="86">
        <f>I77-J77</f>
        <v>-339.25</v>
      </c>
      <c r="L77" s="66"/>
      <c r="M77" s="40">
        <f>K77-G77</f>
        <v>-339.25</v>
      </c>
    </row>
    <row r="78" spans="1:16" s="55" customFormat="1" ht="12.6" thickBot="1" x14ac:dyDescent="0.3">
      <c r="A78" s="120"/>
      <c r="B78" s="121"/>
      <c r="C78" s="122" t="s">
        <v>116</v>
      </c>
      <c r="D78" s="122"/>
      <c r="E78" s="77">
        <f>SUM(E77:E77)</f>
        <v>0</v>
      </c>
      <c r="F78" s="78">
        <f>SUM(F77:F77)</f>
        <v>0</v>
      </c>
      <c r="G78" s="78">
        <f>E78-F78</f>
        <v>0</v>
      </c>
      <c r="H78" s="79"/>
      <c r="I78" s="80">
        <f>SUM(I77:I77)</f>
        <v>27.1</v>
      </c>
      <c r="J78" s="80">
        <f>SUM(J77:J77)</f>
        <v>366.35</v>
      </c>
      <c r="K78" s="81">
        <f>I78-J78</f>
        <v>-339.25</v>
      </c>
      <c r="L78" s="123"/>
      <c r="M78" s="54">
        <f>K78-G78</f>
        <v>-339.25</v>
      </c>
    </row>
    <row r="79" spans="1:16" s="55" customFormat="1" ht="13.5" customHeight="1" thickBot="1" x14ac:dyDescent="0.3">
      <c r="A79" s="56"/>
      <c r="B79" s="57"/>
      <c r="C79" s="3"/>
      <c r="D79" s="3"/>
      <c r="E79" s="124"/>
      <c r="F79" s="84"/>
      <c r="G79" s="84"/>
      <c r="H79" s="85"/>
      <c r="I79" s="84"/>
      <c r="J79" s="84"/>
      <c r="K79" s="86"/>
      <c r="L79" s="66"/>
      <c r="M79" s="125"/>
    </row>
    <row r="80" spans="1:16" s="135" customFormat="1" ht="21" customHeight="1" thickBot="1" x14ac:dyDescent="0.3">
      <c r="A80" s="126"/>
      <c r="B80" s="127"/>
      <c r="C80" s="128" t="s">
        <v>140</v>
      </c>
      <c r="D80" s="128"/>
      <c r="E80" s="129">
        <f>SUM(E11+E19+E57+E65+E69+E78+E74)</f>
        <v>27150</v>
      </c>
      <c r="F80" s="130">
        <f>SUM(F11+F19+F57+F65+F69+F78+F74)</f>
        <v>36875</v>
      </c>
      <c r="G80" s="130">
        <f>SUM(G11+G19+G57+G65+G69+G78+G74)</f>
        <v>-9725</v>
      </c>
      <c r="H80" s="131"/>
      <c r="I80" s="132">
        <f>SUM(I11+I19+I57+I65+I69+I74+I78)</f>
        <v>28369.140000000003</v>
      </c>
      <c r="J80" s="132">
        <f>SUM(J11+J19+J57+J65+J69+J74+J78)</f>
        <v>15543.460000000001</v>
      </c>
      <c r="K80" s="133">
        <f>SUM(K11+K19+K57+K65+K69+K74+K78)</f>
        <v>12825.68</v>
      </c>
      <c r="L80" s="134"/>
      <c r="M80" s="134">
        <f>K80-G80</f>
        <v>22550.68</v>
      </c>
    </row>
    <row r="81" spans="1:15" x14ac:dyDescent="0.2">
      <c r="A81" s="136"/>
      <c r="B81" s="137"/>
      <c r="C81" s="138"/>
      <c r="D81" s="138"/>
      <c r="E81" s="139"/>
      <c r="F81" s="139"/>
      <c r="G81" s="139"/>
      <c r="H81" s="140"/>
      <c r="I81" s="139"/>
      <c r="J81" s="139"/>
      <c r="K81" s="139"/>
      <c r="L81" s="141"/>
      <c r="M81" s="142"/>
    </row>
    <row r="82" spans="1:15" x14ac:dyDescent="0.2">
      <c r="A82" s="56"/>
      <c r="B82" s="57"/>
      <c r="C82" s="3" t="s">
        <v>117</v>
      </c>
      <c r="D82" s="3"/>
      <c r="E82" s="143">
        <v>12160.69</v>
      </c>
      <c r="F82" s="144" t="s">
        <v>143</v>
      </c>
      <c r="G82" s="145"/>
      <c r="H82" s="140"/>
      <c r="I82" s="146">
        <v>12160.69</v>
      </c>
      <c r="J82" s="145"/>
      <c r="K82" s="3"/>
      <c r="L82" s="37"/>
      <c r="M82" s="147"/>
      <c r="N82" s="148"/>
    </row>
    <row r="83" spans="1:15" x14ac:dyDescent="0.2">
      <c r="A83" s="56"/>
      <c r="B83" s="57"/>
      <c r="C83" s="3" t="s">
        <v>118</v>
      </c>
      <c r="D83" s="3"/>
      <c r="E83" s="143">
        <f>E80</f>
        <v>27150</v>
      </c>
      <c r="F83" s="149" t="s">
        <v>119</v>
      </c>
      <c r="G83" s="145"/>
      <c r="H83" s="140"/>
      <c r="I83" s="84">
        <f>I80</f>
        <v>28369.140000000003</v>
      </c>
      <c r="J83" s="145"/>
      <c r="K83" s="145"/>
      <c r="L83" s="150"/>
      <c r="M83" s="151"/>
    </row>
    <row r="84" spans="1:15" x14ac:dyDescent="0.2">
      <c r="A84" s="56"/>
      <c r="B84" s="57"/>
      <c r="C84" s="3" t="s">
        <v>120</v>
      </c>
      <c r="D84" s="3"/>
      <c r="E84" s="143">
        <f>-F80</f>
        <v>-36875</v>
      </c>
      <c r="F84" s="149" t="s">
        <v>119</v>
      </c>
      <c r="G84" s="145"/>
      <c r="H84" s="140"/>
      <c r="I84" s="84">
        <f>-J80</f>
        <v>-15543.460000000001</v>
      </c>
      <c r="J84" s="145"/>
      <c r="K84" s="84"/>
      <c r="L84" s="65"/>
      <c r="M84" s="147"/>
    </row>
    <row r="85" spans="1:15" x14ac:dyDescent="0.2">
      <c r="A85" s="56"/>
      <c r="B85" s="57"/>
      <c r="C85" s="3" t="s">
        <v>121</v>
      </c>
      <c r="D85" s="3"/>
      <c r="E85" s="152">
        <f>SUM(E82:E84)</f>
        <v>2435.6900000000023</v>
      </c>
      <c r="F85" s="153" t="s">
        <v>119</v>
      </c>
      <c r="G85" s="145"/>
      <c r="H85" s="140"/>
      <c r="I85" s="84">
        <f>SUM(I82:I84)</f>
        <v>24986.370000000003</v>
      </c>
      <c r="J85" s="145"/>
      <c r="K85" s="145"/>
      <c r="L85" s="150"/>
      <c r="M85" s="147"/>
      <c r="N85" s="108"/>
      <c r="O85" s="108"/>
    </row>
    <row r="86" spans="1:15" ht="6" customHeight="1" x14ac:dyDescent="0.2">
      <c r="A86" s="56"/>
      <c r="B86" s="57"/>
      <c r="C86" s="3"/>
      <c r="D86" s="3"/>
      <c r="E86" s="145"/>
      <c r="F86" s="145"/>
      <c r="G86" s="145"/>
      <c r="H86" s="140"/>
      <c r="I86" s="146"/>
      <c r="J86" s="145"/>
      <c r="K86" s="145"/>
      <c r="L86" s="150"/>
      <c r="M86" s="147"/>
    </row>
    <row r="87" spans="1:15" ht="24.75" customHeight="1" x14ac:dyDescent="0.25">
      <c r="A87" s="56"/>
      <c r="B87" s="57"/>
      <c r="C87" s="154" t="s">
        <v>122</v>
      </c>
      <c r="D87" s="155"/>
      <c r="E87" s="156">
        <v>12160.69</v>
      </c>
      <c r="F87" s="144" t="s">
        <v>144</v>
      </c>
      <c r="G87" s="157"/>
      <c r="H87" s="158"/>
      <c r="I87" s="159">
        <v>24986.37</v>
      </c>
      <c r="J87" s="145" t="s">
        <v>148</v>
      </c>
      <c r="K87" s="150"/>
      <c r="L87" s="150"/>
      <c r="M87" s="160"/>
      <c r="N87" s="108"/>
    </row>
    <row r="88" spans="1:15" ht="8.25" customHeight="1" x14ac:dyDescent="0.2">
      <c r="A88" s="56"/>
      <c r="B88" s="57"/>
      <c r="C88" s="3"/>
      <c r="D88" s="3"/>
      <c r="E88" s="143"/>
      <c r="F88" s="145"/>
      <c r="G88" s="145"/>
      <c r="H88" s="140"/>
      <c r="I88" s="145"/>
      <c r="J88" s="145" t="s">
        <v>123</v>
      </c>
      <c r="K88" s="145"/>
      <c r="L88" s="150"/>
      <c r="M88" s="147"/>
    </row>
    <row r="89" spans="1:15" ht="6.75" customHeight="1" thickBot="1" x14ac:dyDescent="0.25">
      <c r="A89" s="161"/>
      <c r="B89" s="162"/>
      <c r="C89" s="163"/>
      <c r="D89" s="163"/>
      <c r="E89" s="164"/>
      <c r="F89" s="164"/>
      <c r="G89" s="164"/>
      <c r="H89" s="140"/>
      <c r="I89" s="164"/>
      <c r="J89" s="164"/>
      <c r="K89" s="164"/>
      <c r="L89" s="165"/>
      <c r="M89" s="166"/>
    </row>
    <row r="90" spans="1:15" x14ac:dyDescent="0.2">
      <c r="D90" s="3"/>
      <c r="E90" s="167"/>
      <c r="F90" s="167"/>
      <c r="G90" s="167"/>
      <c r="H90" s="145"/>
      <c r="I90" s="167"/>
      <c r="J90" s="167"/>
      <c r="K90" s="167"/>
      <c r="L90" s="168"/>
    </row>
    <row r="91" spans="1:15" x14ac:dyDescent="0.2">
      <c r="D91" s="3"/>
      <c r="E91" s="167"/>
      <c r="F91" s="167"/>
      <c r="G91" s="167"/>
      <c r="H91" s="145"/>
      <c r="I91" s="167"/>
      <c r="J91" s="167"/>
      <c r="K91" s="167"/>
      <c r="L91" s="168"/>
    </row>
    <row r="92" spans="1:15" x14ac:dyDescent="0.2">
      <c r="D92" s="3"/>
      <c r="E92" s="167"/>
      <c r="F92" s="167"/>
      <c r="G92" s="167"/>
      <c r="H92" s="145"/>
      <c r="I92" s="145"/>
      <c r="J92" s="167"/>
      <c r="K92" s="167"/>
      <c r="L92" s="168"/>
    </row>
    <row r="93" spans="1:15" x14ac:dyDescent="0.2">
      <c r="D93" s="3"/>
      <c r="E93" s="167"/>
      <c r="F93" s="167"/>
      <c r="G93" s="167"/>
      <c r="H93" s="145"/>
      <c r="I93" s="145"/>
      <c r="J93" s="167"/>
      <c r="K93" s="167"/>
      <c r="L93" s="168"/>
    </row>
    <row r="94" spans="1:15" x14ac:dyDescent="0.2">
      <c r="D94" s="3"/>
      <c r="E94" s="167"/>
      <c r="F94" s="167"/>
      <c r="G94" s="167"/>
      <c r="H94" s="145"/>
      <c r="I94" s="145"/>
      <c r="J94" s="167"/>
      <c r="K94" s="167"/>
      <c r="L94" s="168"/>
    </row>
  </sheetData>
  <mergeCells count="5">
    <mergeCell ref="A1:M1"/>
    <mergeCell ref="A2:M2"/>
    <mergeCell ref="E4:G4"/>
    <mergeCell ref="I4:K4"/>
    <mergeCell ref="A5:B5"/>
  </mergeCells>
  <printOptions horizontalCentered="1"/>
  <pageMargins left="0.25" right="0.25" top="0.75" bottom="0.75" header="0.3" footer="0.3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- 2017-2018</vt:lpstr>
      <vt:lpstr>'Budget - 2017-2018'!Print_Area</vt:lpstr>
      <vt:lpstr>'Budget - 2017-2018'!Print_Titles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Benson</dc:creator>
  <cp:lastModifiedBy>Owner</cp:lastModifiedBy>
  <cp:lastPrinted>2016-09-21T22:21:48Z</cp:lastPrinted>
  <dcterms:created xsi:type="dcterms:W3CDTF">2016-05-11T20:42:15Z</dcterms:created>
  <dcterms:modified xsi:type="dcterms:W3CDTF">2018-02-06T01:16:06Z</dcterms:modified>
</cp:coreProperties>
</file>